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Nasıl kullanılır" sheetId="1" state="visible" r:id="rId1"/>
    <sheet name="Personel" sheetId="2" state="visible" r:id="rId2"/>
    <sheet name="Puantaj" sheetId="3" state="visible" r:id="rId3"/>
    <sheet name="Kodlar" sheetId="4" state="visible" r:id="rId4"/>
    <sheet name="Tatiller" sheetId="5" state="visible" r:id="rId5"/>
  </sheets>
  <definedNames>
    <definedName name="_xlnm.Print_Titles" localSheetId="1">'Personel'!$5:$5</definedName>
    <definedName name="_xlnm.Print_Titles" localSheetId="2">'Puantaj'!$5:$6,'Puantaj'!$A:$B</definedName>
  </definedNames>
  <calcPr calcId="124519" fullCalcOnLoad="1"/>
</workbook>
</file>

<file path=xl/styles.xml><?xml version="1.0" encoding="utf-8"?>
<styleSheet xmlns="http://schemas.openxmlformats.org/spreadsheetml/2006/main">
  <numFmts count="4">
    <numFmt numFmtId="164" formatCode="DD.MM.YYYY"/>
    <numFmt numFmtId="165" formatCode="#,##0.00 &quot;₺&quot;"/>
    <numFmt numFmtId="166" formatCode="0.#"/>
    <numFmt numFmtId="167" formatCode="#,##0.##"/>
  </numFmts>
  <fonts count="19">
    <font>
      <name val="Calibri"/>
      <family val="2"/>
      <color theme="1"/>
      <sz val="11"/>
      <scheme val="minor"/>
    </font>
    <font>
      <name val="Outfit"/>
      <b val="1"/>
      <color rgb="000A6680"/>
      <sz val="11"/>
    </font>
    <font>
      <name val="Outfit"/>
      <b val="1"/>
      <color rgb="0012325A"/>
      <sz val="22"/>
    </font>
    <font>
      <name val="Outfit"/>
      <color rgb="004A627E"/>
      <sz val="11"/>
    </font>
    <font>
      <name val="Outfit"/>
      <b val="1"/>
      <color rgb="0012325A"/>
      <sz val="13"/>
    </font>
    <font>
      <name val="Outfit"/>
      <b val="1"/>
      <color rgb="000B1E36"/>
      <sz val="11"/>
    </font>
    <font>
      <name val="Outfit"/>
      <b val="1"/>
      <color rgb="000A6680"/>
      <sz val="11"/>
      <u val="single"/>
    </font>
    <font>
      <name val="Outfit"/>
      <color rgb="000B1E36"/>
      <sz val="11"/>
    </font>
    <font>
      <name val="Outfit"/>
      <b val="1"/>
      <color rgb="008C1D18"/>
    </font>
    <font>
      <name val="Outfit"/>
      <b val="1"/>
      <color rgb="000A6680"/>
      <sz val="12"/>
      <u val="single"/>
    </font>
    <font>
      <name val="Outfit"/>
      <color rgb="000A6680"/>
      <sz val="11"/>
      <u val="single"/>
    </font>
    <font>
      <name val="Outfit"/>
      <color rgb="004A627E"/>
      <sz val="9"/>
    </font>
    <font>
      <name val="Outfit"/>
      <b val="1"/>
      <color rgb="0012325A"/>
      <sz val="18"/>
    </font>
    <font>
      <name val="Outfit"/>
      <b val="1"/>
      <color rgb="00FFFFFF"/>
      <sz val="11"/>
    </font>
    <font>
      <name val="Outfit"/>
      <b val="1"/>
      <color rgb="0012325A"/>
      <sz val="14"/>
    </font>
    <font>
      <name val="Outfit"/>
      <color rgb="00FFFFFF"/>
      <sz val="8"/>
    </font>
    <font>
      <name val="Outfit"/>
      <b val="1"/>
      <color rgb="00FFFFFF"/>
      <sz val="10"/>
    </font>
    <font>
      <name val="Outfit"/>
      <color rgb="000B1E36"/>
      <sz val="10"/>
    </font>
    <font>
      <name val="Outfit"/>
      <b val="1"/>
      <color rgb="000B1E36"/>
      <sz val="10"/>
    </font>
  </fonts>
  <fills count="8">
    <fill>
      <patternFill/>
    </fill>
    <fill>
      <patternFill patternType="gray125"/>
    </fill>
    <fill>
      <patternFill patternType="solid">
        <fgColor rgb="0033B8DB"/>
      </patternFill>
    </fill>
    <fill>
      <patternFill patternType="solid">
        <fgColor rgb="00EEF3F9"/>
      </patternFill>
    </fill>
    <fill>
      <patternFill patternType="solid">
        <fgColor rgb="00FDE3E1"/>
      </patternFill>
    </fill>
    <fill>
      <patternFill patternType="solid">
        <fgColor rgb="0012325A"/>
      </patternFill>
    </fill>
    <fill>
      <patternFill patternType="solid">
        <fgColor rgb="00D9E6F2"/>
      </patternFill>
    </fill>
    <fill>
      <patternFill patternType="solid">
        <fgColor rgb="001B4A80"/>
      </patternFill>
    </fill>
  </fills>
  <borders count="9">
    <border>
      <left/>
      <right/>
      <top/>
      <bottom/>
      <diagonal/>
    </border>
    <border>
      <left style="thin">
        <color rgb="00C9D5E3"/>
      </left>
      <right style="thin">
        <color rgb="00C9D5E3"/>
      </right>
      <top style="thin">
        <color rgb="00C9D5E3"/>
      </top>
      <bottom style="thin">
        <color rgb="00C9D5E3"/>
      </bottom>
    </border>
    <border>
      <left style="thin">
        <color rgb="00C9D5E3"/>
      </left>
      <right/>
      <top/>
      <bottom/>
      <diagonal/>
    </border>
    <border>
      <left style="thin">
        <color rgb="00C9D5E3"/>
      </left>
      <right style="thin">
        <color rgb="00C9D5E3"/>
      </right>
      <top/>
      <bottom/>
      <diagonal/>
    </border>
    <border>
      <left style="thin">
        <color rgb="00C9D5E3"/>
      </left>
      <right style="thin">
        <color rgb="00C9D5E3"/>
      </right>
      <top/>
      <bottom style="thin">
        <color rgb="00C9D5E3"/>
      </bottom>
      <diagonal/>
    </border>
    <border>
      <left/>
      <right/>
      <top style="thin">
        <color rgb="00C9D5E3"/>
      </top>
      <bottom/>
      <diagonal/>
    </border>
    <border>
      <left/>
      <right style="thin">
        <color rgb="00C9D5E3"/>
      </right>
      <top style="thin">
        <color rgb="00C9D5E3"/>
      </top>
      <bottom/>
      <diagonal/>
    </border>
    <border>
      <left/>
      <right style="thin">
        <color rgb="00C9D5E3"/>
      </right>
      <top style="thin">
        <color rgb="00C9D5E3"/>
      </top>
      <bottom style="thin">
        <color rgb="00C9D5E3"/>
      </bottom>
      <diagonal/>
    </border>
    <border>
      <left/>
      <right/>
      <top style="thin">
        <color rgb="00C9D5E3"/>
      </top>
      <bottom style="thin">
        <color rgb="00C9D5E3"/>
      </bottom>
      <diagonal/>
    </border>
  </borders>
  <cellStyleXfs count="1">
    <xf numFmtId="0" fontId="0" fillId="0" borderId="0"/>
  </cellStyleXfs>
  <cellXfs count="43">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horizontal="left" vertical="top" wrapText="1"/>
    </xf>
    <xf numFmtId="0" fontId="0" fillId="2" borderId="0" pivotButton="0" quotePrefix="0" xfId="0"/>
    <xf numFmtId="0" fontId="4" fillId="0" borderId="0" pivotButton="0" quotePrefix="0" xfId="0"/>
    <xf numFmtId="0" fontId="6" fillId="0" borderId="0" pivotButton="0" quotePrefix="0" xfId="0"/>
    <xf numFmtId="0" fontId="7" fillId="0" borderId="0" applyAlignment="1" pivotButton="0" quotePrefix="0" xfId="0">
      <alignment horizontal="left" vertical="top" wrapText="1"/>
    </xf>
    <xf numFmtId="0" fontId="5" fillId="0" borderId="0" applyAlignment="1" pivotButton="0" quotePrefix="0" xfId="0">
      <alignment horizontal="right" vertical="top"/>
    </xf>
    <xf numFmtId="0" fontId="5" fillId="0" borderId="1" pivotButton="0" quotePrefix="0" xfId="0"/>
    <xf numFmtId="0" fontId="7" fillId="0" borderId="0" pivotButton="0" quotePrefix="0" xfId="0"/>
    <xf numFmtId="0" fontId="5" fillId="3" borderId="1" pivotButton="0" quotePrefix="0" xfId="0"/>
    <xf numFmtId="0" fontId="8" fillId="4" borderId="1" pivotButton="0" quotePrefix="0" xfId="0"/>
    <xf numFmtId="0" fontId="9" fillId="0" borderId="0" pivotButton="0" quotePrefix="0" xfId="0"/>
    <xf numFmtId="0" fontId="10" fillId="0" borderId="0" pivotButton="0" quotePrefix="0" xfId="0"/>
    <xf numFmtId="0" fontId="11" fillId="0" borderId="0" applyAlignment="1" pivotButton="0" quotePrefix="0" xfId="0">
      <alignment horizontal="left" vertical="top" wrapText="1"/>
    </xf>
    <xf numFmtId="0" fontId="12" fillId="0" borderId="0" applyAlignment="1" pivotButton="0" quotePrefix="0" xfId="0">
      <alignment horizontal="left" vertical="center"/>
    </xf>
    <xf numFmtId="0" fontId="3" fillId="0" borderId="0" applyAlignment="1" pivotButton="0" quotePrefix="0" xfId="0">
      <alignment horizontal="left" vertical="center"/>
    </xf>
    <xf numFmtId="0" fontId="13" fillId="5" borderId="1" applyAlignment="1" pivotButton="0" quotePrefix="0" xfId="0">
      <alignment horizontal="center" vertical="center" wrapText="1"/>
    </xf>
    <xf numFmtId="0" fontId="7" fillId="0" borderId="1" pivotButton="0" quotePrefix="0" xfId="0"/>
    <xf numFmtId="164" fontId="7" fillId="0" borderId="1" applyAlignment="1" pivotButton="0" quotePrefix="0" xfId="0">
      <alignment horizontal="center" vertical="center" wrapText="1"/>
    </xf>
    <xf numFmtId="165" fontId="7" fillId="0" borderId="1" pivotButton="0" quotePrefix="0" xfId="0"/>
    <xf numFmtId="0" fontId="12" fillId="0" borderId="0" pivotButton="0" quotePrefix="0" xfId="0"/>
    <xf numFmtId="0" fontId="5" fillId="0" borderId="0" applyAlignment="1" pivotButton="0" quotePrefix="0" xfId="0">
      <alignment horizontal="right" vertical="center"/>
    </xf>
    <xf numFmtId="0" fontId="5" fillId="6" borderId="1" applyAlignment="1" pivotButton="0" quotePrefix="0" xfId="0">
      <alignment horizontal="center" vertical="center" wrapText="1"/>
    </xf>
    <xf numFmtId="0" fontId="14" fillId="0" borderId="0" pivotButton="0" quotePrefix="0" xfId="0"/>
    <xf numFmtId="0" fontId="11" fillId="0" borderId="0" pivotButton="0" quotePrefix="0" xfId="0"/>
    <xf numFmtId="0" fontId="5" fillId="0" borderId="0" pivotButton="0" quotePrefix="0" xfId="0"/>
    <xf numFmtId="0" fontId="15" fillId="0" borderId="0" pivotButton="0" quotePrefix="0" xfId="0"/>
    <xf numFmtId="0" fontId="16" fillId="5" borderId="1" applyAlignment="1" pivotButton="0" quotePrefix="0" xfId="0">
      <alignment horizontal="center" vertical="center" wrapText="1"/>
    </xf>
    <xf numFmtId="0" fontId="16" fillId="7" borderId="1" applyAlignment="1" pivotButton="0" quotePrefix="0" xfId="0">
      <alignment horizontal="center" vertical="center" wrapText="1"/>
    </xf>
    <xf numFmtId="0" fontId="17" fillId="3" borderId="1" pivotButton="0" quotePrefix="0" xfId="0"/>
    <xf numFmtId="0" fontId="17" fillId="0" borderId="1" applyAlignment="1" pivotButton="0" quotePrefix="0" xfId="0">
      <alignment horizontal="center" vertical="center" wrapText="1"/>
    </xf>
    <xf numFmtId="166" fontId="17" fillId="3" borderId="1" pivotButton="0" quotePrefix="0" xfId="0"/>
    <xf numFmtId="0" fontId="17" fillId="0" borderId="1" pivotButton="0" quotePrefix="0" xfId="0"/>
    <xf numFmtId="4" fontId="17" fillId="3" borderId="1" pivotButton="0" quotePrefix="0" xfId="0"/>
    <xf numFmtId="167" fontId="18" fillId="6" borderId="1" pivotButton="0" quotePrefix="0" xfId="0"/>
    <xf numFmtId="0" fontId="11" fillId="0" borderId="0" applyAlignment="1" pivotButton="0" quotePrefix="0" xfId="0">
      <alignment vertical="top" wrapText="1"/>
    </xf>
    <xf numFmtId="0" fontId="13" fillId="5" borderId="0" pivotButton="0" quotePrefix="0" xfId="0"/>
    <xf numFmtId="164" fontId="7" fillId="0" borderId="0" pivotButton="0" quotePrefix="0" xfId="0"/>
    <xf numFmtId="0" fontId="0" fillId="0" borderId="7" pivotButton="0" quotePrefix="0" xfId="0"/>
    <xf numFmtId="0" fontId="0" fillId="0" borderId="8" pivotButton="0" quotePrefix="0" xfId="0"/>
    <xf numFmtId="0" fontId="0" fillId="0" borderId="4" pivotButton="0" quotePrefix="0" xfId="0"/>
  </cellXfs>
  <cellStyles count="1">
    <cellStyle name="Normal" xfId="0" builtinId="0" hidden="0"/>
  </cellStyles>
  <dxfs count="4">
    <dxf>
      <fill>
        <patternFill patternType="solid">
          <fgColor rgb="00D5DAE1"/>
          <bgColor rgb="00D5DAE1"/>
        </patternFill>
      </fill>
    </dxf>
    <dxf>
      <font>
        <b val="1"/>
        <color rgb="0012325A"/>
      </font>
      <fill>
        <patternFill patternType="solid">
          <fgColor rgb="00BDEBF7"/>
          <bgColor rgb="00BDEBF7"/>
        </patternFill>
      </fill>
    </dxf>
    <dxf>
      <fill>
        <patternFill patternType="solid">
          <fgColor rgb="00C9DBF1"/>
          <bgColor rgb="00C9DBF1"/>
        </patternFill>
      </fill>
    </dxf>
    <dxf>
      <font>
        <name val="Outfit"/>
        <b val="1"/>
        <color rgb="008C1D18"/>
      </font>
      <fill>
        <patternFill patternType="solid">
          <fgColor rgb="00FDE3E1"/>
          <bgColor rgb="00FDE3E1"/>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Personel'!A1" TargetMode="External" Id="rId1" /><Relationship Type="http://schemas.openxmlformats.org/officeDocument/2006/relationships/hyperlink" Target="#'Puantaj'!A1" TargetMode="External" Id="rId2" /><Relationship Type="http://schemas.openxmlformats.org/officeDocument/2006/relationships/hyperlink" Target="#'Kodlar'!A1" TargetMode="External" Id="rId3" /><Relationship Type="http://schemas.openxmlformats.org/officeDocument/2006/relationships/hyperlink" Target="#'Tatiller'!A1" TargetMode="External" Id="rId4" /><Relationship Type="http://schemas.openxmlformats.org/officeDocument/2006/relationships/hyperlink" Target="https://burgazbilisim.com.tr/order/personel-takip-sistemi" TargetMode="External" Id="rId5" /><Relationship Type="http://schemas.openxmlformats.org/officeDocument/2006/relationships/hyperlink" Target="https://burgazbilisim.com.tr/support/kb/excel-sablonlari/personel-puantaj-excel-ucretsiz" TargetMode="External" Id="rId6" /></Relationships>
</file>

<file path=xl/worksheets/sheet1.xml><?xml version="1.0" encoding="utf-8"?>
<worksheet xmlns="http://schemas.openxmlformats.org/spreadsheetml/2006/main">
  <sheetPr>
    <tabColor rgb="0033B8DB"/>
    <outlinePr summaryBelow="1" summaryRight="1"/>
    <pageSetUpPr fitToPage="1"/>
  </sheetPr>
  <dimension ref="B1:C32"/>
  <sheetViews>
    <sheetView showGridLines="0" workbookViewId="0">
      <selection activeCell="A1" sqref="A1"/>
    </sheetView>
  </sheetViews>
  <sheetFormatPr baseColWidth="8" defaultRowHeight="15"/>
  <cols>
    <col width="4" customWidth="1" min="1" max="1"/>
    <col width="26" customWidth="1" min="2" max="2"/>
    <col width="92" customWidth="1" min="3" max="3"/>
  </cols>
  <sheetData>
    <row r="1">
      <c r="B1" s="1" t="inlineStr">
        <is>
          <t>Burgaz Bilişim</t>
        </is>
      </c>
    </row>
    <row r="2" ht="36" customHeight="1">
      <c r="B2" s="2" t="inlineStr">
        <is>
          <t>Personel Puantaj Excel Şablonu</t>
        </is>
      </c>
    </row>
    <row r="3" ht="48" customHeight="1">
      <c r="B3" s="3" t="inlineStr">
        <is>
          <t>Personel listesini bir kez girin, her gün için çalışma kodunu seçin. Çalışılan gün, izin, rapor, eksik gün ve fazla mesai toplamları kendiliğinden hesaplanır; hafta tatili ve resmî tatiller renkli görünür.</t>
        </is>
      </c>
    </row>
    <row r="4" ht="4" customHeight="1">
      <c r="B4" s="4" t="n"/>
      <c r="C4" s="4" t="n"/>
    </row>
    <row r="6">
      <c r="B6" s="5" t="inlineStr">
        <is>
          <t>Sayfalar</t>
        </is>
      </c>
    </row>
    <row r="7">
      <c r="B7" s="6" t="inlineStr">
        <is>
          <t>Personel</t>
        </is>
      </c>
      <c r="C7" s="7" t="inlineStr">
        <is>
          <t>Personel listesi ve brüt ücret.</t>
        </is>
      </c>
    </row>
    <row r="8">
      <c r="B8" s="6" t="inlineStr">
        <is>
          <t>Puantaj</t>
        </is>
      </c>
      <c r="C8" s="7" t="inlineStr">
        <is>
          <t>Aylık puantaj cetveli ve toplamlar.</t>
        </is>
      </c>
    </row>
    <row r="9">
      <c r="B9" s="6" t="inlineStr">
        <is>
          <t>Kodlar</t>
        </is>
      </c>
      <c r="C9" s="7" t="inlineStr">
        <is>
          <t>Puantaj kodları ve açıklamaları.</t>
        </is>
      </c>
    </row>
    <row r="10">
      <c r="B10" s="6" t="inlineStr">
        <is>
          <t>Tatiller</t>
        </is>
      </c>
      <c r="C10" s="7" t="inlineStr">
        <is>
          <t>Resmî tatil ve arife günleri.</t>
        </is>
      </c>
    </row>
    <row r="12">
      <c r="B12" s="5" t="inlineStr">
        <is>
          <t>Adım adım</t>
        </is>
      </c>
    </row>
    <row r="13" ht="30" customHeight="1">
      <c r="B13" s="8" t="inlineStr">
        <is>
          <t>1.</t>
        </is>
      </c>
      <c r="C13" s="7" t="inlineStr">
        <is>
          <t>Personel sayfasındaki örnek satırları silin; sicil no, ad soyad, bölüm, görev, işe giriş tarihi ve brüt aylık ücreti girin. Ücret girilmezse tutar sütunları boş kalır.</t>
        </is>
      </c>
    </row>
    <row r="14" ht="30" customHeight="1">
      <c r="B14" s="8" t="inlineStr">
        <is>
          <t>2.</t>
        </is>
      </c>
      <c r="C14" s="7" t="inlineStr">
        <is>
          <t>Puantaj sayfasında yılı, ayı ve hafta tatili gününü seçin. Ayın günleri ve gün adları başlıkta kendiliğinden oluşur; hafta tatili ve resmî tatil sütunları renklenir.</t>
        </is>
      </c>
    </row>
    <row r="15" ht="45" customHeight="1">
      <c r="B15" s="8" t="inlineStr">
        <is>
          <t>3.</t>
        </is>
      </c>
      <c r="C15" s="7" t="inlineStr">
        <is>
          <t>Her personel için her güne listeden bir kod seçin (Ç çalıştı, YG yarım gün, HT hafta tatili, RT resmî tatil, RÇ resmî tatilde çalıştı, Yİ yıllık izin, Mİ mazeret izni, Üİ ücretsiz izin, R raporlu, D devamsız). Kodların açıklaması Kodlar sayfasındadır.</t>
        </is>
      </c>
    </row>
    <row r="16" ht="15" customHeight="1">
      <c r="B16" s="8" t="inlineStr">
        <is>
          <t>4.</t>
        </is>
      </c>
      <c r="C16" s="7" t="inlineStr">
        <is>
          <t>Fazla mesai saatini ay toplamı olarak Fazla mesai (saat) sütununa yazın.</t>
        </is>
      </c>
    </row>
    <row r="17" ht="60" customHeight="1">
      <c r="B17" s="8" t="inlineStr">
        <is>
          <t>5.</t>
        </is>
      </c>
      <c r="C17" s="7" t="inlineStr">
        <is>
          <t>Sağdaki mavi sütunlarda kod toplamları, eksik gün (Üİ + R + D), ücrete esas gün, fazla mesai ve resmî tatil çalışması için tahmini ek ücret hesaplanır. Tahmini ek ücret; saatlik ücret = aylık brüt / 225, fazla mesai zammı %50 ve resmî tatilde çalışılan her gün için bir günlük ek ücret esasıyla hesaplanır.</t>
        </is>
      </c>
    </row>
    <row r="18" ht="30" customHeight="1">
      <c r="B18" s="8" t="inlineStr">
        <is>
          <t>6.</t>
        </is>
      </c>
      <c r="C18" s="7" t="inlineStr">
        <is>
          <t>Her ay için Puantaj sayfasını kopyalayın (sayfa sekmesine sağ tık → Taşı veya Kopyala → Kopya oluştur) ve yeni sayfada ayı değiştirin.</t>
        </is>
      </c>
    </row>
    <row r="19" ht="30" customHeight="1">
      <c r="B19" s="8" t="inlineStr">
        <is>
          <t>7.</t>
        </is>
      </c>
      <c r="C19" s="7" t="inlineStr">
        <is>
          <t>Resmî tatil listesi 2026 ve 2027 yıllarını içerir. Sonraki yıllar için Tatiller sayfasına tarih ekleyin.</t>
        </is>
      </c>
    </row>
    <row r="20" ht="30" customHeight="1">
      <c r="B20" s="8" t="inlineStr">
        <is>
          <t>8.</t>
        </is>
      </c>
      <c r="C20" s="7" t="inlineStr">
        <is>
          <t>Bu şablon puantaj takibi içindir; bordro, SGK bildirgesi ve vergi hesabı için mali müşavirinizin hesaplaması esas alınmalıdır.</t>
        </is>
      </c>
    </row>
    <row r="22">
      <c r="B22" s="5" t="inlineStr">
        <is>
          <t>Renkler</t>
        </is>
      </c>
    </row>
    <row r="23">
      <c r="B23" s="9" t="inlineStr">
        <is>
          <t>Beyaz hücre</t>
        </is>
      </c>
      <c r="C23" s="10" t="inlineStr">
        <is>
          <t>Veri girilen hücre.</t>
        </is>
      </c>
    </row>
    <row r="24">
      <c r="B24" s="11" t="inlineStr">
        <is>
          <t>Mavi hücre</t>
        </is>
      </c>
      <c r="C24" s="10" t="inlineStr">
        <is>
          <t>Formülle hesaplanır; üzerine yazmayın.</t>
        </is>
      </c>
    </row>
    <row r="25">
      <c r="B25" s="12" t="inlineStr">
        <is>
          <t>Kırmızı satır</t>
        </is>
      </c>
      <c r="C25" s="10" t="inlineStr">
        <is>
          <t>Dikkat gerektiren kayıt (ayrıntı ilgili sayfada).</t>
        </is>
      </c>
    </row>
    <row r="27">
      <c r="B27" s="5" t="inlineStr">
        <is>
          <t>Tablo yetmediğinde</t>
        </is>
      </c>
    </row>
    <row r="28" ht="48" customHeight="1">
      <c r="B28" s="7" t="inlineStr">
        <is>
          <t>Puantaj elle tutulduğunda giriş-çıkış saatleri, geç kalma ve fazla mesai beyana dayanır. Personel takip sisteminde (PDKS) giriş ve çıkış kartlı ya da yüz tanımalı cihazdan okunur; puantaj ve fazla mesai bu kayıttan hazırlanır.</t>
        </is>
      </c>
    </row>
    <row r="29">
      <c r="B29" s="13" t="inlineStr">
        <is>
          <t>Personel Takip Sistemi (PDKS) → https://burgazbilisim.com.tr/order/personel-takip-sistemi</t>
        </is>
      </c>
    </row>
    <row r="30">
      <c r="B30" s="14" t="inlineStr">
        <is>
          <t>Kullanım kılavuzu → https://burgazbilisim.com.tr/support/kb/excel-sablonlari/personel-puantaj-excel-ucretsiz</t>
        </is>
      </c>
    </row>
    <row r="32" ht="30" customHeight="1">
      <c r="B32" s="15" t="inlineStr">
        <is>
          <t>Bu şablonu Burgaz Bilişim ücretsiz olarak sunar; dilediğiniz gibi kullanabilir, çoğaltabilir ve işletmenize göre değiştirebilirsiniz. iletisim@burgazbilisim.com.tr · 0537 655 37 77</t>
        </is>
      </c>
    </row>
  </sheetData>
  <mergeCells count="5">
    <mergeCell ref="B30:C30"/>
    <mergeCell ref="B29:C29"/>
    <mergeCell ref="B3:C3"/>
    <mergeCell ref="B28:C28"/>
    <mergeCell ref="B32:C32"/>
  </mergeCells>
  <hyperlinks>
    <hyperlink xmlns:r="http://schemas.openxmlformats.org/officeDocument/2006/relationships" ref="B7" r:id="rId1"/>
    <hyperlink xmlns:r="http://schemas.openxmlformats.org/officeDocument/2006/relationships" ref="B8" r:id="rId2"/>
    <hyperlink xmlns:r="http://schemas.openxmlformats.org/officeDocument/2006/relationships" ref="B9" r:id="rId3"/>
    <hyperlink xmlns:r="http://schemas.openxmlformats.org/officeDocument/2006/relationships" ref="B10" r:id="rId4"/>
    <hyperlink xmlns:r="http://schemas.openxmlformats.org/officeDocument/2006/relationships" ref="B29" r:id="rId5"/>
    <hyperlink xmlns:r="http://schemas.openxmlformats.org/officeDocument/2006/relationships" ref="B30" r:id="rId6"/>
  </hyperlinks>
  <printOptions horizontalCentered="1"/>
  <pageMargins left="0.4" right="0.4" top="0.5" bottom="0.5" header="0.5" footer="0.5"/>
  <pageSetup orientation="portrait" paperSize="9" fitToHeight="0" fitToWidth="1"/>
  <headerFooter>
    <oddHeader/>
    <oddFooter>&amp;L&amp;8 Burgaz Bilişim · burgazbilisim.com.tr&amp;R&amp;8 Sayfa &amp;P /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05"/>
  <sheetViews>
    <sheetView showGridLines="0" workbookViewId="0">
      <pane xSplit="2" ySplit="5" topLeftCell="C6" activePane="bottomRight" state="frozen"/>
      <selection pane="topRight" activeCell="A1" sqref="A1"/>
      <selection pane="bottomLeft" activeCell="A1" sqref="A1"/>
      <selection pane="bottomRight" activeCell="A1" sqref="A1"/>
    </sheetView>
  </sheetViews>
  <sheetFormatPr baseColWidth="8" defaultRowHeight="15"/>
  <cols>
    <col width="12" customWidth="1" min="1" max="1"/>
    <col width="28" customWidth="1" min="2" max="2"/>
    <col width="18" customWidth="1" min="3" max="3"/>
    <col width="20" customWidth="1" min="4" max="4"/>
    <col width="15" customWidth="1" min="5" max="5"/>
    <col width="18" customWidth="1" min="6" max="6"/>
    <col width="30" customWidth="1" min="7" max="7"/>
  </cols>
  <sheetData>
    <row r="1" ht="30" customHeight="1">
      <c r="A1" s="16" t="inlineStr">
        <is>
          <t>Personel listesi</t>
        </is>
      </c>
    </row>
    <row r="2">
      <c r="A2" s="17" t="inlineStr">
        <is>
          <t>Puantaj sayfası bu listeden beslenir. Sıra değiştiğinde puantaj satırları da değişir.</t>
        </is>
      </c>
    </row>
    <row r="3" ht="4" customHeight="1">
      <c r="A3" s="4" t="n"/>
      <c r="B3" s="4" t="n"/>
      <c r="C3" s="4" t="n"/>
      <c r="D3" s="4" t="n"/>
      <c r="E3" s="4" t="n"/>
      <c r="F3" s="4" t="n"/>
      <c r="G3" s="4" t="n"/>
    </row>
    <row r="5" ht="34" customHeight="1">
      <c r="A5" s="18" t="inlineStr">
        <is>
          <t>Sicil no</t>
        </is>
      </c>
      <c r="B5" s="18" t="inlineStr">
        <is>
          <t>Ad soyad</t>
        </is>
      </c>
      <c r="C5" s="18" t="inlineStr">
        <is>
          <t>Bölüm</t>
        </is>
      </c>
      <c r="D5" s="18" t="inlineStr">
        <is>
          <t>Görev</t>
        </is>
      </c>
      <c r="E5" s="18" t="inlineStr">
        <is>
          <t>İşe giriş tarihi</t>
        </is>
      </c>
      <c r="F5" s="18" t="inlineStr">
        <is>
          <t>Brüt aylık ücret (₺)</t>
        </is>
      </c>
      <c r="G5" s="18" t="inlineStr">
        <is>
          <t>Not</t>
        </is>
      </c>
    </row>
    <row r="6">
      <c r="A6" s="19" t="inlineStr">
        <is>
          <t>P-001</t>
        </is>
      </c>
      <c r="B6" s="19" t="inlineStr">
        <is>
          <t>Personel 1</t>
        </is>
      </c>
      <c r="C6" s="19" t="inlineStr">
        <is>
          <t>Üretim</t>
        </is>
      </c>
      <c r="D6" s="19" t="inlineStr">
        <is>
          <t>Operatör</t>
        </is>
      </c>
      <c r="E6" s="20" t="n">
        <v>45352</v>
      </c>
      <c r="F6" s="21" t="n">
        <v>36000</v>
      </c>
      <c r="G6" s="19" t="n"/>
    </row>
    <row r="7">
      <c r="A7" s="19" t="inlineStr">
        <is>
          <t>P-002</t>
        </is>
      </c>
      <c r="B7" s="19" t="inlineStr">
        <is>
          <t>Personel 2</t>
        </is>
      </c>
      <c r="C7" s="19" t="inlineStr">
        <is>
          <t>Depo</t>
        </is>
      </c>
      <c r="D7" s="19" t="inlineStr">
        <is>
          <t>Depo sorumlusu</t>
        </is>
      </c>
      <c r="E7" s="20" t="n">
        <v>45672</v>
      </c>
      <c r="F7" s="21" t="n">
        <v>40000</v>
      </c>
      <c r="G7" s="19" t="n"/>
    </row>
    <row r="8">
      <c r="A8" s="19" t="inlineStr">
        <is>
          <t>P-003</t>
        </is>
      </c>
      <c r="B8" s="19" t="inlineStr">
        <is>
          <t>Personel 3</t>
        </is>
      </c>
      <c r="C8" s="19" t="inlineStr">
        <is>
          <t>Ofis</t>
        </is>
      </c>
      <c r="D8" s="19" t="inlineStr">
        <is>
          <t>Muhasebe</t>
        </is>
      </c>
      <c r="E8" s="20" t="n">
        <v>45170</v>
      </c>
      <c r="F8" s="21" t="n">
        <v>45000</v>
      </c>
      <c r="G8" s="19" t="n"/>
    </row>
    <row r="9">
      <c r="A9" s="19" t="n"/>
      <c r="B9" s="19" t="n"/>
      <c r="C9" s="19" t="n"/>
      <c r="D9" s="19" t="n"/>
      <c r="E9" s="20" t="n"/>
      <c r="F9" s="21" t="n"/>
      <c r="G9" s="19" t="n"/>
    </row>
    <row r="10">
      <c r="A10" s="19" t="n"/>
      <c r="B10" s="19" t="n"/>
      <c r="C10" s="19" t="n"/>
      <c r="D10" s="19" t="n"/>
      <c r="E10" s="20" t="n"/>
      <c r="F10" s="21" t="n"/>
      <c r="G10" s="19" t="n"/>
    </row>
    <row r="11">
      <c r="A11" s="19" t="n"/>
      <c r="B11" s="19" t="n"/>
      <c r="C11" s="19" t="n"/>
      <c r="D11" s="19" t="n"/>
      <c r="E11" s="20" t="n"/>
      <c r="F11" s="21" t="n"/>
      <c r="G11" s="19" t="n"/>
    </row>
    <row r="12">
      <c r="A12" s="19" t="n"/>
      <c r="B12" s="19" t="n"/>
      <c r="C12" s="19" t="n"/>
      <c r="D12" s="19" t="n"/>
      <c r="E12" s="20" t="n"/>
      <c r="F12" s="21" t="n"/>
      <c r="G12" s="19" t="n"/>
    </row>
    <row r="13">
      <c r="A13" s="19" t="n"/>
      <c r="B13" s="19" t="n"/>
      <c r="C13" s="19" t="n"/>
      <c r="D13" s="19" t="n"/>
      <c r="E13" s="20" t="n"/>
      <c r="F13" s="21" t="n"/>
      <c r="G13" s="19" t="n"/>
    </row>
    <row r="14">
      <c r="A14" s="19" t="n"/>
      <c r="B14" s="19" t="n"/>
      <c r="C14" s="19" t="n"/>
      <c r="D14" s="19" t="n"/>
      <c r="E14" s="20" t="n"/>
      <c r="F14" s="21" t="n"/>
      <c r="G14" s="19" t="n"/>
    </row>
    <row r="15">
      <c r="A15" s="19" t="n"/>
      <c r="B15" s="19" t="n"/>
      <c r="C15" s="19" t="n"/>
      <c r="D15" s="19" t="n"/>
      <c r="E15" s="20" t="n"/>
      <c r="F15" s="21" t="n"/>
      <c r="G15" s="19" t="n"/>
    </row>
    <row r="16">
      <c r="A16" s="19" t="n"/>
      <c r="B16" s="19" t="n"/>
      <c r="C16" s="19" t="n"/>
      <c r="D16" s="19" t="n"/>
      <c r="E16" s="20" t="n"/>
      <c r="F16" s="21" t="n"/>
      <c r="G16" s="19" t="n"/>
    </row>
    <row r="17">
      <c r="A17" s="19" t="n"/>
      <c r="B17" s="19" t="n"/>
      <c r="C17" s="19" t="n"/>
      <c r="D17" s="19" t="n"/>
      <c r="E17" s="20" t="n"/>
      <c r="F17" s="21" t="n"/>
      <c r="G17" s="19" t="n"/>
    </row>
    <row r="18">
      <c r="A18" s="19" t="n"/>
      <c r="B18" s="19" t="n"/>
      <c r="C18" s="19" t="n"/>
      <c r="D18" s="19" t="n"/>
      <c r="E18" s="20" t="n"/>
      <c r="F18" s="21" t="n"/>
      <c r="G18" s="19" t="n"/>
    </row>
    <row r="19">
      <c r="A19" s="19" t="n"/>
      <c r="B19" s="19" t="n"/>
      <c r="C19" s="19" t="n"/>
      <c r="D19" s="19" t="n"/>
      <c r="E19" s="20" t="n"/>
      <c r="F19" s="21" t="n"/>
      <c r="G19" s="19" t="n"/>
    </row>
    <row r="20">
      <c r="A20" s="19" t="n"/>
      <c r="B20" s="19" t="n"/>
      <c r="C20" s="19" t="n"/>
      <c r="D20" s="19" t="n"/>
      <c r="E20" s="20" t="n"/>
      <c r="F20" s="21" t="n"/>
      <c r="G20" s="19" t="n"/>
    </row>
    <row r="21">
      <c r="A21" s="19" t="n"/>
      <c r="B21" s="19" t="n"/>
      <c r="C21" s="19" t="n"/>
      <c r="D21" s="19" t="n"/>
      <c r="E21" s="20" t="n"/>
      <c r="F21" s="21" t="n"/>
      <c r="G21" s="19" t="n"/>
    </row>
    <row r="22">
      <c r="A22" s="19" t="n"/>
      <c r="B22" s="19" t="n"/>
      <c r="C22" s="19" t="n"/>
      <c r="D22" s="19" t="n"/>
      <c r="E22" s="20" t="n"/>
      <c r="F22" s="21" t="n"/>
      <c r="G22" s="19" t="n"/>
    </row>
    <row r="23">
      <c r="A23" s="19" t="n"/>
      <c r="B23" s="19" t="n"/>
      <c r="C23" s="19" t="n"/>
      <c r="D23" s="19" t="n"/>
      <c r="E23" s="20" t="n"/>
      <c r="F23" s="21" t="n"/>
      <c r="G23" s="19" t="n"/>
    </row>
    <row r="24">
      <c r="A24" s="19" t="n"/>
      <c r="B24" s="19" t="n"/>
      <c r="C24" s="19" t="n"/>
      <c r="D24" s="19" t="n"/>
      <c r="E24" s="20" t="n"/>
      <c r="F24" s="21" t="n"/>
      <c r="G24" s="19" t="n"/>
    </row>
    <row r="25">
      <c r="A25" s="19" t="n"/>
      <c r="B25" s="19" t="n"/>
      <c r="C25" s="19" t="n"/>
      <c r="D25" s="19" t="n"/>
      <c r="E25" s="20" t="n"/>
      <c r="F25" s="21" t="n"/>
      <c r="G25" s="19" t="n"/>
    </row>
    <row r="26">
      <c r="A26" s="19" t="n"/>
      <c r="B26" s="19" t="n"/>
      <c r="C26" s="19" t="n"/>
      <c r="D26" s="19" t="n"/>
      <c r="E26" s="20" t="n"/>
      <c r="F26" s="21" t="n"/>
      <c r="G26" s="19" t="n"/>
    </row>
    <row r="27">
      <c r="A27" s="19" t="n"/>
      <c r="B27" s="19" t="n"/>
      <c r="C27" s="19" t="n"/>
      <c r="D27" s="19" t="n"/>
      <c r="E27" s="20" t="n"/>
      <c r="F27" s="21" t="n"/>
      <c r="G27" s="19" t="n"/>
    </row>
    <row r="28">
      <c r="A28" s="19" t="n"/>
      <c r="B28" s="19" t="n"/>
      <c r="C28" s="19" t="n"/>
      <c r="D28" s="19" t="n"/>
      <c r="E28" s="20" t="n"/>
      <c r="F28" s="21" t="n"/>
      <c r="G28" s="19" t="n"/>
    </row>
    <row r="29">
      <c r="A29" s="19" t="n"/>
      <c r="B29" s="19" t="n"/>
      <c r="C29" s="19" t="n"/>
      <c r="D29" s="19" t="n"/>
      <c r="E29" s="20" t="n"/>
      <c r="F29" s="21" t="n"/>
      <c r="G29" s="19" t="n"/>
    </row>
    <row r="30">
      <c r="A30" s="19" t="n"/>
      <c r="B30" s="19" t="n"/>
      <c r="C30" s="19" t="n"/>
      <c r="D30" s="19" t="n"/>
      <c r="E30" s="20" t="n"/>
      <c r="F30" s="21" t="n"/>
      <c r="G30" s="19" t="n"/>
    </row>
    <row r="31">
      <c r="A31" s="19" t="n"/>
      <c r="B31" s="19" t="n"/>
      <c r="C31" s="19" t="n"/>
      <c r="D31" s="19" t="n"/>
      <c r="E31" s="20" t="n"/>
      <c r="F31" s="21" t="n"/>
      <c r="G31" s="19" t="n"/>
    </row>
    <row r="32">
      <c r="A32" s="19" t="n"/>
      <c r="B32" s="19" t="n"/>
      <c r="C32" s="19" t="n"/>
      <c r="D32" s="19" t="n"/>
      <c r="E32" s="20" t="n"/>
      <c r="F32" s="21" t="n"/>
      <c r="G32" s="19" t="n"/>
    </row>
    <row r="33">
      <c r="A33" s="19" t="n"/>
      <c r="B33" s="19" t="n"/>
      <c r="C33" s="19" t="n"/>
      <c r="D33" s="19" t="n"/>
      <c r="E33" s="20" t="n"/>
      <c r="F33" s="21" t="n"/>
      <c r="G33" s="19" t="n"/>
    </row>
    <row r="34">
      <c r="A34" s="19" t="n"/>
      <c r="B34" s="19" t="n"/>
      <c r="C34" s="19" t="n"/>
      <c r="D34" s="19" t="n"/>
      <c r="E34" s="20" t="n"/>
      <c r="F34" s="21" t="n"/>
      <c r="G34" s="19" t="n"/>
    </row>
    <row r="35">
      <c r="A35" s="19" t="n"/>
      <c r="B35" s="19" t="n"/>
      <c r="C35" s="19" t="n"/>
      <c r="D35" s="19" t="n"/>
      <c r="E35" s="20" t="n"/>
      <c r="F35" s="21" t="n"/>
      <c r="G35" s="19" t="n"/>
    </row>
    <row r="36">
      <c r="A36" s="19" t="n"/>
      <c r="B36" s="19" t="n"/>
      <c r="C36" s="19" t="n"/>
      <c r="D36" s="19" t="n"/>
      <c r="E36" s="20" t="n"/>
      <c r="F36" s="21" t="n"/>
      <c r="G36" s="19" t="n"/>
    </row>
    <row r="37">
      <c r="A37" s="19" t="n"/>
      <c r="B37" s="19" t="n"/>
      <c r="C37" s="19" t="n"/>
      <c r="D37" s="19" t="n"/>
      <c r="E37" s="20" t="n"/>
      <c r="F37" s="21" t="n"/>
      <c r="G37" s="19" t="n"/>
    </row>
    <row r="38">
      <c r="A38" s="19" t="n"/>
      <c r="B38" s="19" t="n"/>
      <c r="C38" s="19" t="n"/>
      <c r="D38" s="19" t="n"/>
      <c r="E38" s="20" t="n"/>
      <c r="F38" s="21" t="n"/>
      <c r="G38" s="19" t="n"/>
    </row>
    <row r="39">
      <c r="A39" s="19" t="n"/>
      <c r="B39" s="19" t="n"/>
      <c r="C39" s="19" t="n"/>
      <c r="D39" s="19" t="n"/>
      <c r="E39" s="20" t="n"/>
      <c r="F39" s="21" t="n"/>
      <c r="G39" s="19" t="n"/>
    </row>
    <row r="40">
      <c r="A40" s="19" t="n"/>
      <c r="B40" s="19" t="n"/>
      <c r="C40" s="19" t="n"/>
      <c r="D40" s="19" t="n"/>
      <c r="E40" s="20" t="n"/>
      <c r="F40" s="21" t="n"/>
      <c r="G40" s="19" t="n"/>
    </row>
    <row r="41">
      <c r="A41" s="19" t="n"/>
      <c r="B41" s="19" t="n"/>
      <c r="C41" s="19" t="n"/>
      <c r="D41" s="19" t="n"/>
      <c r="E41" s="20" t="n"/>
      <c r="F41" s="21" t="n"/>
      <c r="G41" s="19" t="n"/>
    </row>
    <row r="42">
      <c r="A42" s="19" t="n"/>
      <c r="B42" s="19" t="n"/>
      <c r="C42" s="19" t="n"/>
      <c r="D42" s="19" t="n"/>
      <c r="E42" s="20" t="n"/>
      <c r="F42" s="21" t="n"/>
      <c r="G42" s="19" t="n"/>
    </row>
    <row r="43">
      <c r="A43" s="19" t="n"/>
      <c r="B43" s="19" t="n"/>
      <c r="C43" s="19" t="n"/>
      <c r="D43" s="19" t="n"/>
      <c r="E43" s="20" t="n"/>
      <c r="F43" s="21" t="n"/>
      <c r="G43" s="19" t="n"/>
    </row>
    <row r="44">
      <c r="A44" s="19" t="n"/>
      <c r="B44" s="19" t="n"/>
      <c r="C44" s="19" t="n"/>
      <c r="D44" s="19" t="n"/>
      <c r="E44" s="20" t="n"/>
      <c r="F44" s="21" t="n"/>
      <c r="G44" s="19" t="n"/>
    </row>
    <row r="45">
      <c r="A45" s="19" t="n"/>
      <c r="B45" s="19" t="n"/>
      <c r="C45" s="19" t="n"/>
      <c r="D45" s="19" t="n"/>
      <c r="E45" s="20" t="n"/>
      <c r="F45" s="21" t="n"/>
      <c r="G45" s="19" t="n"/>
    </row>
    <row r="46">
      <c r="A46" s="19" t="n"/>
      <c r="B46" s="19" t="n"/>
      <c r="C46" s="19" t="n"/>
      <c r="D46" s="19" t="n"/>
      <c r="E46" s="20" t="n"/>
      <c r="F46" s="21" t="n"/>
      <c r="G46" s="19" t="n"/>
    </row>
    <row r="47">
      <c r="A47" s="19" t="n"/>
      <c r="B47" s="19" t="n"/>
      <c r="C47" s="19" t="n"/>
      <c r="D47" s="19" t="n"/>
      <c r="E47" s="20" t="n"/>
      <c r="F47" s="21" t="n"/>
      <c r="G47" s="19" t="n"/>
    </row>
    <row r="48">
      <c r="A48" s="19" t="n"/>
      <c r="B48" s="19" t="n"/>
      <c r="C48" s="19" t="n"/>
      <c r="D48" s="19" t="n"/>
      <c r="E48" s="20" t="n"/>
      <c r="F48" s="21" t="n"/>
      <c r="G48" s="19" t="n"/>
    </row>
    <row r="49">
      <c r="A49" s="19" t="n"/>
      <c r="B49" s="19" t="n"/>
      <c r="C49" s="19" t="n"/>
      <c r="D49" s="19" t="n"/>
      <c r="E49" s="20" t="n"/>
      <c r="F49" s="21" t="n"/>
      <c r="G49" s="19" t="n"/>
    </row>
    <row r="50">
      <c r="A50" s="19" t="n"/>
      <c r="B50" s="19" t="n"/>
      <c r="C50" s="19" t="n"/>
      <c r="D50" s="19" t="n"/>
      <c r="E50" s="20" t="n"/>
      <c r="F50" s="21" t="n"/>
      <c r="G50" s="19" t="n"/>
    </row>
    <row r="51">
      <c r="A51" s="19" t="n"/>
      <c r="B51" s="19" t="n"/>
      <c r="C51" s="19" t="n"/>
      <c r="D51" s="19" t="n"/>
      <c r="E51" s="20" t="n"/>
      <c r="F51" s="21" t="n"/>
      <c r="G51" s="19" t="n"/>
    </row>
    <row r="52">
      <c r="A52" s="19" t="n"/>
      <c r="B52" s="19" t="n"/>
      <c r="C52" s="19" t="n"/>
      <c r="D52" s="19" t="n"/>
      <c r="E52" s="20" t="n"/>
      <c r="F52" s="21" t="n"/>
      <c r="G52" s="19" t="n"/>
    </row>
    <row r="53">
      <c r="A53" s="19" t="n"/>
      <c r="B53" s="19" t="n"/>
      <c r="C53" s="19" t="n"/>
      <c r="D53" s="19" t="n"/>
      <c r="E53" s="20" t="n"/>
      <c r="F53" s="21" t="n"/>
      <c r="G53" s="19" t="n"/>
    </row>
    <row r="54">
      <c r="A54" s="19" t="n"/>
      <c r="B54" s="19" t="n"/>
      <c r="C54" s="19" t="n"/>
      <c r="D54" s="19" t="n"/>
      <c r="E54" s="20" t="n"/>
      <c r="F54" s="21" t="n"/>
      <c r="G54" s="19" t="n"/>
    </row>
    <row r="55">
      <c r="A55" s="19" t="n"/>
      <c r="B55" s="19" t="n"/>
      <c r="C55" s="19" t="n"/>
      <c r="D55" s="19" t="n"/>
      <c r="E55" s="20" t="n"/>
      <c r="F55" s="21" t="n"/>
      <c r="G55" s="19" t="n"/>
    </row>
    <row r="56">
      <c r="A56" s="19" t="n"/>
      <c r="B56" s="19" t="n"/>
      <c r="C56" s="19" t="n"/>
      <c r="D56" s="19" t="n"/>
      <c r="E56" s="20" t="n"/>
      <c r="F56" s="21" t="n"/>
      <c r="G56" s="19" t="n"/>
    </row>
    <row r="57">
      <c r="A57" s="19" t="n"/>
      <c r="B57" s="19" t="n"/>
      <c r="C57" s="19" t="n"/>
      <c r="D57" s="19" t="n"/>
      <c r="E57" s="20" t="n"/>
      <c r="F57" s="21" t="n"/>
      <c r="G57" s="19" t="n"/>
    </row>
    <row r="58">
      <c r="A58" s="19" t="n"/>
      <c r="B58" s="19" t="n"/>
      <c r="C58" s="19" t="n"/>
      <c r="D58" s="19" t="n"/>
      <c r="E58" s="20" t="n"/>
      <c r="F58" s="21" t="n"/>
      <c r="G58" s="19" t="n"/>
    </row>
    <row r="59">
      <c r="A59" s="19" t="n"/>
      <c r="B59" s="19" t="n"/>
      <c r="C59" s="19" t="n"/>
      <c r="D59" s="19" t="n"/>
      <c r="E59" s="20" t="n"/>
      <c r="F59" s="21" t="n"/>
      <c r="G59" s="19" t="n"/>
    </row>
    <row r="60">
      <c r="A60" s="19" t="n"/>
      <c r="B60" s="19" t="n"/>
      <c r="C60" s="19" t="n"/>
      <c r="D60" s="19" t="n"/>
      <c r="E60" s="20" t="n"/>
      <c r="F60" s="21" t="n"/>
      <c r="G60" s="19" t="n"/>
    </row>
    <row r="61">
      <c r="A61" s="19" t="n"/>
      <c r="B61" s="19" t="n"/>
      <c r="C61" s="19" t="n"/>
      <c r="D61" s="19" t="n"/>
      <c r="E61" s="20" t="n"/>
      <c r="F61" s="21" t="n"/>
      <c r="G61" s="19" t="n"/>
    </row>
    <row r="62">
      <c r="A62" s="19" t="n"/>
      <c r="B62" s="19" t="n"/>
      <c r="C62" s="19" t="n"/>
      <c r="D62" s="19" t="n"/>
      <c r="E62" s="20" t="n"/>
      <c r="F62" s="21" t="n"/>
      <c r="G62" s="19" t="n"/>
    </row>
    <row r="63">
      <c r="A63" s="19" t="n"/>
      <c r="B63" s="19" t="n"/>
      <c r="C63" s="19" t="n"/>
      <c r="D63" s="19" t="n"/>
      <c r="E63" s="20" t="n"/>
      <c r="F63" s="21" t="n"/>
      <c r="G63" s="19" t="n"/>
    </row>
    <row r="64">
      <c r="A64" s="19" t="n"/>
      <c r="B64" s="19" t="n"/>
      <c r="C64" s="19" t="n"/>
      <c r="D64" s="19" t="n"/>
      <c r="E64" s="20" t="n"/>
      <c r="F64" s="21" t="n"/>
      <c r="G64" s="19" t="n"/>
    </row>
    <row r="65">
      <c r="A65" s="19" t="n"/>
      <c r="B65" s="19" t="n"/>
      <c r="C65" s="19" t="n"/>
      <c r="D65" s="19" t="n"/>
      <c r="E65" s="20" t="n"/>
      <c r="F65" s="21" t="n"/>
      <c r="G65" s="19" t="n"/>
    </row>
    <row r="66">
      <c r="A66" s="19" t="n"/>
      <c r="B66" s="19" t="n"/>
      <c r="C66" s="19" t="n"/>
      <c r="D66" s="19" t="n"/>
      <c r="E66" s="20" t="n"/>
      <c r="F66" s="21" t="n"/>
      <c r="G66" s="19" t="n"/>
    </row>
    <row r="67">
      <c r="A67" s="19" t="n"/>
      <c r="B67" s="19" t="n"/>
      <c r="C67" s="19" t="n"/>
      <c r="D67" s="19" t="n"/>
      <c r="E67" s="20" t="n"/>
      <c r="F67" s="21" t="n"/>
      <c r="G67" s="19" t="n"/>
    </row>
    <row r="68">
      <c r="A68" s="19" t="n"/>
      <c r="B68" s="19" t="n"/>
      <c r="C68" s="19" t="n"/>
      <c r="D68" s="19" t="n"/>
      <c r="E68" s="20" t="n"/>
      <c r="F68" s="21" t="n"/>
      <c r="G68" s="19" t="n"/>
    </row>
    <row r="69">
      <c r="A69" s="19" t="n"/>
      <c r="B69" s="19" t="n"/>
      <c r="C69" s="19" t="n"/>
      <c r="D69" s="19" t="n"/>
      <c r="E69" s="20" t="n"/>
      <c r="F69" s="21" t="n"/>
      <c r="G69" s="19" t="n"/>
    </row>
    <row r="70">
      <c r="A70" s="19" t="n"/>
      <c r="B70" s="19" t="n"/>
      <c r="C70" s="19" t="n"/>
      <c r="D70" s="19" t="n"/>
      <c r="E70" s="20" t="n"/>
      <c r="F70" s="21" t="n"/>
      <c r="G70" s="19" t="n"/>
    </row>
    <row r="71">
      <c r="A71" s="19" t="n"/>
      <c r="B71" s="19" t="n"/>
      <c r="C71" s="19" t="n"/>
      <c r="D71" s="19" t="n"/>
      <c r="E71" s="20" t="n"/>
      <c r="F71" s="21" t="n"/>
      <c r="G71" s="19" t="n"/>
    </row>
    <row r="72">
      <c r="A72" s="19" t="n"/>
      <c r="B72" s="19" t="n"/>
      <c r="C72" s="19" t="n"/>
      <c r="D72" s="19" t="n"/>
      <c r="E72" s="20" t="n"/>
      <c r="F72" s="21" t="n"/>
      <c r="G72" s="19" t="n"/>
    </row>
    <row r="73">
      <c r="A73" s="19" t="n"/>
      <c r="B73" s="19" t="n"/>
      <c r="C73" s="19" t="n"/>
      <c r="D73" s="19" t="n"/>
      <c r="E73" s="20" t="n"/>
      <c r="F73" s="21" t="n"/>
      <c r="G73" s="19" t="n"/>
    </row>
    <row r="74">
      <c r="A74" s="19" t="n"/>
      <c r="B74" s="19" t="n"/>
      <c r="C74" s="19" t="n"/>
      <c r="D74" s="19" t="n"/>
      <c r="E74" s="20" t="n"/>
      <c r="F74" s="21" t="n"/>
      <c r="G74" s="19" t="n"/>
    </row>
    <row r="75">
      <c r="A75" s="19" t="n"/>
      <c r="B75" s="19" t="n"/>
      <c r="C75" s="19" t="n"/>
      <c r="D75" s="19" t="n"/>
      <c r="E75" s="20" t="n"/>
      <c r="F75" s="21" t="n"/>
      <c r="G75" s="19" t="n"/>
    </row>
    <row r="76">
      <c r="A76" s="19" t="n"/>
      <c r="B76" s="19" t="n"/>
      <c r="C76" s="19" t="n"/>
      <c r="D76" s="19" t="n"/>
      <c r="E76" s="20" t="n"/>
      <c r="F76" s="21" t="n"/>
      <c r="G76" s="19" t="n"/>
    </row>
    <row r="77">
      <c r="A77" s="19" t="n"/>
      <c r="B77" s="19" t="n"/>
      <c r="C77" s="19" t="n"/>
      <c r="D77" s="19" t="n"/>
      <c r="E77" s="20" t="n"/>
      <c r="F77" s="21" t="n"/>
      <c r="G77" s="19" t="n"/>
    </row>
    <row r="78">
      <c r="A78" s="19" t="n"/>
      <c r="B78" s="19" t="n"/>
      <c r="C78" s="19" t="n"/>
      <c r="D78" s="19" t="n"/>
      <c r="E78" s="20" t="n"/>
      <c r="F78" s="21" t="n"/>
      <c r="G78" s="19" t="n"/>
    </row>
    <row r="79">
      <c r="A79" s="19" t="n"/>
      <c r="B79" s="19" t="n"/>
      <c r="C79" s="19" t="n"/>
      <c r="D79" s="19" t="n"/>
      <c r="E79" s="20" t="n"/>
      <c r="F79" s="21" t="n"/>
      <c r="G79" s="19" t="n"/>
    </row>
    <row r="80">
      <c r="A80" s="19" t="n"/>
      <c r="B80" s="19" t="n"/>
      <c r="C80" s="19" t="n"/>
      <c r="D80" s="19" t="n"/>
      <c r="E80" s="20" t="n"/>
      <c r="F80" s="21" t="n"/>
      <c r="G80" s="19" t="n"/>
    </row>
    <row r="81">
      <c r="A81" s="19" t="n"/>
      <c r="B81" s="19" t="n"/>
      <c r="C81" s="19" t="n"/>
      <c r="D81" s="19" t="n"/>
      <c r="E81" s="20" t="n"/>
      <c r="F81" s="21" t="n"/>
      <c r="G81" s="19" t="n"/>
    </row>
    <row r="82">
      <c r="A82" s="19" t="n"/>
      <c r="B82" s="19" t="n"/>
      <c r="C82" s="19" t="n"/>
      <c r="D82" s="19" t="n"/>
      <c r="E82" s="20" t="n"/>
      <c r="F82" s="21" t="n"/>
      <c r="G82" s="19" t="n"/>
    </row>
    <row r="83">
      <c r="A83" s="19" t="n"/>
      <c r="B83" s="19" t="n"/>
      <c r="C83" s="19" t="n"/>
      <c r="D83" s="19" t="n"/>
      <c r="E83" s="20" t="n"/>
      <c r="F83" s="21" t="n"/>
      <c r="G83" s="19" t="n"/>
    </row>
    <row r="84">
      <c r="A84" s="19" t="n"/>
      <c r="B84" s="19" t="n"/>
      <c r="C84" s="19" t="n"/>
      <c r="D84" s="19" t="n"/>
      <c r="E84" s="20" t="n"/>
      <c r="F84" s="21" t="n"/>
      <c r="G84" s="19" t="n"/>
    </row>
    <row r="85">
      <c r="A85" s="19" t="n"/>
      <c r="B85" s="19" t="n"/>
      <c r="C85" s="19" t="n"/>
      <c r="D85" s="19" t="n"/>
      <c r="E85" s="20" t="n"/>
      <c r="F85" s="21" t="n"/>
      <c r="G85" s="19" t="n"/>
    </row>
    <row r="86">
      <c r="A86" s="19" t="n"/>
      <c r="B86" s="19" t="n"/>
      <c r="C86" s="19" t="n"/>
      <c r="D86" s="19" t="n"/>
      <c r="E86" s="20" t="n"/>
      <c r="F86" s="21" t="n"/>
      <c r="G86" s="19" t="n"/>
    </row>
    <row r="87">
      <c r="A87" s="19" t="n"/>
      <c r="B87" s="19" t="n"/>
      <c r="C87" s="19" t="n"/>
      <c r="D87" s="19" t="n"/>
      <c r="E87" s="20" t="n"/>
      <c r="F87" s="21" t="n"/>
      <c r="G87" s="19" t="n"/>
    </row>
    <row r="88">
      <c r="A88" s="19" t="n"/>
      <c r="B88" s="19" t="n"/>
      <c r="C88" s="19" t="n"/>
      <c r="D88" s="19" t="n"/>
      <c r="E88" s="20" t="n"/>
      <c r="F88" s="21" t="n"/>
      <c r="G88" s="19" t="n"/>
    </row>
    <row r="89">
      <c r="A89" s="19" t="n"/>
      <c r="B89" s="19" t="n"/>
      <c r="C89" s="19" t="n"/>
      <c r="D89" s="19" t="n"/>
      <c r="E89" s="20" t="n"/>
      <c r="F89" s="21" t="n"/>
      <c r="G89" s="19" t="n"/>
    </row>
    <row r="90">
      <c r="A90" s="19" t="n"/>
      <c r="B90" s="19" t="n"/>
      <c r="C90" s="19" t="n"/>
      <c r="D90" s="19" t="n"/>
      <c r="E90" s="20" t="n"/>
      <c r="F90" s="21" t="n"/>
      <c r="G90" s="19" t="n"/>
    </row>
    <row r="91">
      <c r="A91" s="19" t="n"/>
      <c r="B91" s="19" t="n"/>
      <c r="C91" s="19" t="n"/>
      <c r="D91" s="19" t="n"/>
      <c r="E91" s="20" t="n"/>
      <c r="F91" s="21" t="n"/>
      <c r="G91" s="19" t="n"/>
    </row>
    <row r="92">
      <c r="A92" s="19" t="n"/>
      <c r="B92" s="19" t="n"/>
      <c r="C92" s="19" t="n"/>
      <c r="D92" s="19" t="n"/>
      <c r="E92" s="20" t="n"/>
      <c r="F92" s="21" t="n"/>
      <c r="G92" s="19" t="n"/>
    </row>
    <row r="93">
      <c r="A93" s="19" t="n"/>
      <c r="B93" s="19" t="n"/>
      <c r="C93" s="19" t="n"/>
      <c r="D93" s="19" t="n"/>
      <c r="E93" s="20" t="n"/>
      <c r="F93" s="21" t="n"/>
      <c r="G93" s="19" t="n"/>
    </row>
    <row r="94">
      <c r="A94" s="19" t="n"/>
      <c r="B94" s="19" t="n"/>
      <c r="C94" s="19" t="n"/>
      <c r="D94" s="19" t="n"/>
      <c r="E94" s="20" t="n"/>
      <c r="F94" s="21" t="n"/>
      <c r="G94" s="19" t="n"/>
    </row>
    <row r="95">
      <c r="A95" s="19" t="n"/>
      <c r="B95" s="19" t="n"/>
      <c r="C95" s="19" t="n"/>
      <c r="D95" s="19" t="n"/>
      <c r="E95" s="20" t="n"/>
      <c r="F95" s="21" t="n"/>
      <c r="G95" s="19" t="n"/>
    </row>
    <row r="96">
      <c r="A96" s="19" t="n"/>
      <c r="B96" s="19" t="n"/>
      <c r="C96" s="19" t="n"/>
      <c r="D96" s="19" t="n"/>
      <c r="E96" s="20" t="n"/>
      <c r="F96" s="21" t="n"/>
      <c r="G96" s="19" t="n"/>
    </row>
    <row r="97">
      <c r="A97" s="19" t="n"/>
      <c r="B97" s="19" t="n"/>
      <c r="C97" s="19" t="n"/>
      <c r="D97" s="19" t="n"/>
      <c r="E97" s="20" t="n"/>
      <c r="F97" s="21" t="n"/>
      <c r="G97" s="19" t="n"/>
    </row>
    <row r="98">
      <c r="A98" s="19" t="n"/>
      <c r="B98" s="19" t="n"/>
      <c r="C98" s="19" t="n"/>
      <c r="D98" s="19" t="n"/>
      <c r="E98" s="20" t="n"/>
      <c r="F98" s="21" t="n"/>
      <c r="G98" s="19" t="n"/>
    </row>
    <row r="99">
      <c r="A99" s="19" t="n"/>
      <c r="B99" s="19" t="n"/>
      <c r="C99" s="19" t="n"/>
      <c r="D99" s="19" t="n"/>
      <c r="E99" s="20" t="n"/>
      <c r="F99" s="21" t="n"/>
      <c r="G99" s="19" t="n"/>
    </row>
    <row r="100">
      <c r="A100" s="19" t="n"/>
      <c r="B100" s="19" t="n"/>
      <c r="C100" s="19" t="n"/>
      <c r="D100" s="19" t="n"/>
      <c r="E100" s="20" t="n"/>
      <c r="F100" s="21" t="n"/>
      <c r="G100" s="19" t="n"/>
    </row>
    <row r="101">
      <c r="A101" s="19" t="n"/>
      <c r="B101" s="19" t="n"/>
      <c r="C101" s="19" t="n"/>
      <c r="D101" s="19" t="n"/>
      <c r="E101" s="20" t="n"/>
      <c r="F101" s="21" t="n"/>
      <c r="G101" s="19" t="n"/>
    </row>
    <row r="102">
      <c r="A102" s="19" t="n"/>
      <c r="B102" s="19" t="n"/>
      <c r="C102" s="19" t="n"/>
      <c r="D102" s="19" t="n"/>
      <c r="E102" s="20" t="n"/>
      <c r="F102" s="21" t="n"/>
      <c r="G102" s="19" t="n"/>
    </row>
    <row r="103">
      <c r="A103" s="19" t="n"/>
      <c r="B103" s="19" t="n"/>
      <c r="C103" s="19" t="n"/>
      <c r="D103" s="19" t="n"/>
      <c r="E103" s="20" t="n"/>
      <c r="F103" s="21" t="n"/>
      <c r="G103" s="19" t="n"/>
    </row>
    <row r="104">
      <c r="A104" s="19" t="n"/>
      <c r="B104" s="19" t="n"/>
      <c r="C104" s="19" t="n"/>
      <c r="D104" s="19" t="n"/>
      <c r="E104" s="20" t="n"/>
      <c r="F104" s="21" t="n"/>
      <c r="G104" s="19" t="n"/>
    </row>
    <row r="105">
      <c r="A105" s="19" t="n"/>
      <c r="B105" s="19" t="n"/>
      <c r="C105" s="19" t="n"/>
      <c r="D105" s="19" t="n"/>
      <c r="E105" s="20" t="n"/>
      <c r="F105" s="21" t="n"/>
      <c r="G105" s="19" t="n"/>
    </row>
  </sheetData>
  <dataValidations count="2">
    <dataValidation sqref="E6:E105" showDropDown="0" showInputMessage="0" showErrorMessage="1" allowBlank="1" errorTitle="Geçersiz tarih" error="Tarihi GG.AA.YYYY biçiminde girin." type="date" operator="greaterThan">
      <formula1>36526</formula1>
    </dataValidation>
    <dataValidation sqref="F6:F105" showDropDown="0" showInputMessage="0" showErrorMessage="1" allowBlank="1" errorTitle="Geçersiz sayı" error="0 veya daha büyük bir sayı girin." type="decimal" operator="greaterThanOrEqual">
      <formula1>0</formula1>
    </dataValidation>
  </dataValidations>
  <printOptions horizontalCentered="1"/>
  <pageMargins left="0.4" right="0.4" top="0.5" bottom="0.5" header="0.5" footer="0.5"/>
  <pageSetup orientation="landscape" paperSize="9" fitToHeight="0" fitToWidth="1"/>
  <headerFooter>
    <oddHeader/>
    <oddFooter>&amp;L&amp;8 Burgaz Bilişim · burgazbilisim.com.tr&amp;R&amp;8 Sayfa &amp;P /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BG110"/>
  <sheetViews>
    <sheetView showGridLines="0" workbookViewId="0">
      <pane xSplit="3" ySplit="6" topLeftCell="D7" activePane="bottomRight" state="frozen"/>
      <selection pane="topRight" activeCell="A1" sqref="A1"/>
      <selection pane="bottomLeft" activeCell="A1" sqref="A1"/>
      <selection pane="bottomRight" activeCell="A1" sqref="A1"/>
    </sheetView>
  </sheetViews>
  <sheetFormatPr baseColWidth="8" defaultRowHeight="15"/>
  <cols>
    <col width="10" customWidth="1" min="1" max="1"/>
    <col width="24" customWidth="1" min="2" max="2"/>
    <col width="14" customWidth="1" min="3" max="3"/>
    <col width="4.6" customWidth="1" min="4" max="4"/>
    <col width="4.6" customWidth="1" min="5" max="5"/>
    <col width="4.6" customWidth="1" min="6" max="6"/>
    <col width="4.6" customWidth="1" min="7" max="7"/>
    <col width="4.6" customWidth="1" min="8" max="8"/>
    <col width="4.6" customWidth="1" min="9" max="9"/>
    <col width="4.6" customWidth="1" min="10" max="10"/>
    <col width="4.6" customWidth="1" min="11" max="11"/>
    <col width="4.6" customWidth="1" min="12" max="12"/>
    <col width="4.6" customWidth="1" min="13" max="13"/>
    <col width="4.6" customWidth="1" min="14" max="14"/>
    <col width="4.6" customWidth="1" min="15" max="15"/>
    <col width="4.6" customWidth="1" min="16" max="16"/>
    <col width="4.6" customWidth="1" min="17" max="17"/>
    <col width="4.6" customWidth="1" min="18" max="18"/>
    <col width="4.6" customWidth="1" min="19" max="19"/>
    <col width="4.6" customWidth="1" min="20" max="20"/>
    <col width="4.6" customWidth="1" min="21" max="21"/>
    <col width="4.6" customWidth="1" min="22" max="22"/>
    <col width="4.6" customWidth="1" min="23" max="23"/>
    <col width="4.6" customWidth="1" min="24" max="24"/>
    <col width="4.6" customWidth="1" min="25" max="25"/>
    <col width="4.6" customWidth="1" min="26" max="26"/>
    <col width="4.6" customWidth="1" min="27" max="27"/>
    <col width="4.6" customWidth="1" min="28" max="28"/>
    <col width="4.6" customWidth="1" min="29" max="29"/>
    <col width="4.6" customWidth="1" min="30" max="30"/>
    <col width="4.6" customWidth="1" min="31" max="31"/>
    <col width="4.6" customWidth="1" min="32" max="32"/>
    <col width="4.6" customWidth="1" min="33" max="33"/>
    <col width="4.6" customWidth="1" min="34" max="34"/>
    <col width="6.5" customWidth="1" min="35" max="35"/>
    <col width="6.5" customWidth="1" min="36" max="36"/>
    <col width="6.5" customWidth="1" min="37" max="37"/>
    <col width="6.5" customWidth="1" min="38" max="38"/>
    <col width="6.5" customWidth="1" min="39" max="39"/>
    <col width="6.5" customWidth="1" min="40" max="40"/>
    <col width="6.5" customWidth="1" min="41" max="41"/>
    <col width="6.5" customWidth="1" min="42" max="42"/>
    <col width="6.5" customWidth="1" min="43" max="43"/>
    <col width="6.5" customWidth="1" min="44" max="44"/>
    <col width="12" customWidth="1" min="45" max="45"/>
    <col width="12" customWidth="1" min="46" max="46"/>
    <col width="12" customWidth="1" min="47" max="47"/>
    <col width="12" customWidth="1" min="48" max="48"/>
    <col width="12" customWidth="1" min="49" max="49"/>
    <col width="12" customWidth="1" min="50" max="50"/>
  </cols>
  <sheetData>
    <row r="1" ht="30" customHeight="1">
      <c r="A1" s="22" t="inlineStr">
        <is>
          <t>Personel puantaj cetveli</t>
        </is>
      </c>
    </row>
    <row r="2">
      <c r="A2" s="23" t="inlineStr">
        <is>
          <t>Yıl</t>
        </is>
      </c>
      <c r="B2" s="24" t="n">
        <v>2026</v>
      </c>
      <c r="C2" s="23" t="inlineStr">
        <is>
          <t>Ay</t>
        </is>
      </c>
      <c r="D2" s="24" t="n">
        <v>9</v>
      </c>
      <c r="E2" s="40" t="n"/>
      <c r="F2" s="23" t="inlineStr">
        <is>
          <t>Hafta tatili</t>
        </is>
      </c>
      <c r="J2" s="24" t="inlineStr">
        <is>
          <t>Pazar</t>
        </is>
      </c>
      <c r="K2" s="41" t="n"/>
      <c r="L2" s="40" t="n"/>
      <c r="N2" s="25">
        <f>UPPER(CHOOSE(D2,"Ocak","Şubat","Mart","Nisan","Mayıs","Haziran","Temmuz","Ağustos","Eylül","Ekim","Kasım","Aralık"))&amp;" "&amp;B2</f>
        <v/>
      </c>
      <c r="AB2" s="26" t="inlineStr">
        <is>
          <t>Ayın gün sayısı</t>
        </is>
      </c>
      <c r="AE2" s="27">
        <f>DAY(EOMONTH(DATE(B2,D2,1),0))</f>
        <v/>
      </c>
      <c r="AG2" s="28">
        <f>MATCH(J2,{"Pazartesi","Salı","Çarşamba","Perşembe","Cuma","Cumartesi","Pazar"},0)</f>
        <v/>
      </c>
    </row>
    <row r="3" ht="4" customHeight="1">
      <c r="A3" s="4" t="n"/>
      <c r="B3" s="4" t="n"/>
      <c r="C3" s="4" t="n"/>
      <c r="D3" s="4" t="n"/>
      <c r="E3" s="4" t="n"/>
      <c r="F3" s="4" t="n"/>
      <c r="G3" s="4" t="n"/>
      <c r="H3" s="4" t="n"/>
      <c r="I3" s="4" t="n"/>
      <c r="J3" s="4" t="n"/>
      <c r="K3" s="4" t="n"/>
      <c r="L3" s="4" t="n"/>
      <c r="M3" s="4" t="n"/>
      <c r="N3" s="4" t="n"/>
      <c r="O3" s="4" t="n"/>
      <c r="P3" s="4" t="n"/>
      <c r="Q3" s="4" t="n"/>
      <c r="R3" s="4" t="n"/>
      <c r="S3" s="4" t="n"/>
      <c r="T3" s="4" t="n"/>
      <c r="U3" s="4" t="n"/>
      <c r="V3" s="4" t="n"/>
      <c r="W3" s="4" t="n"/>
      <c r="X3" s="4" t="n"/>
      <c r="Y3" s="4" t="n"/>
      <c r="Z3" s="4" t="n"/>
      <c r="AA3" s="4" t="n"/>
      <c r="AB3" s="4" t="n"/>
      <c r="AC3" s="4" t="n"/>
      <c r="AD3" s="4" t="n"/>
      <c r="AE3" s="4" t="n"/>
      <c r="AF3" s="4" t="n"/>
      <c r="AG3" s="4" t="n"/>
      <c r="AH3" s="4" t="n"/>
      <c r="AI3" s="4" t="n"/>
      <c r="AJ3" s="4" t="n"/>
      <c r="AK3" s="4" t="n"/>
      <c r="AL3" s="4" t="n"/>
      <c r="AM3" s="4" t="n"/>
      <c r="AN3" s="4" t="n"/>
      <c r="AO3" s="4" t="n"/>
      <c r="AP3" s="4" t="n"/>
      <c r="AQ3" s="4" t="n"/>
      <c r="AR3" s="4" t="n"/>
      <c r="AS3" s="4" t="n"/>
      <c r="AT3" s="4" t="n"/>
      <c r="AU3" s="4" t="n"/>
      <c r="AV3" s="4" t="n"/>
      <c r="AW3" s="4" t="n"/>
      <c r="AX3" s="4" t="n"/>
      <c r="AY3" s="4" t="n"/>
      <c r="AZ3" s="4" t="n"/>
      <c r="BA3" s="4" t="n"/>
      <c r="BB3" s="4" t="n"/>
      <c r="BC3" s="4" t="n"/>
      <c r="BD3" s="4" t="n"/>
      <c r="BE3" s="4" t="n"/>
      <c r="BF3" s="4" t="n"/>
      <c r="BG3" s="4" t="n"/>
    </row>
    <row r="5" ht="22" customHeight="1">
      <c r="A5" s="29" t="inlineStr">
        <is>
          <t>Sicil</t>
        </is>
      </c>
      <c r="B5" s="29" t="inlineStr">
        <is>
          <t>Ad soyad</t>
        </is>
      </c>
      <c r="C5" s="29" t="inlineStr">
        <is>
          <t>Bölüm</t>
        </is>
      </c>
      <c r="D5" s="29">
        <f>IF(1&lt;=$AE$2,1,"")</f>
        <v/>
      </c>
      <c r="E5" s="29">
        <f>IF(2&lt;=$AE$2,2,"")</f>
        <v/>
      </c>
      <c r="F5" s="29">
        <f>IF(3&lt;=$AE$2,3,"")</f>
        <v/>
      </c>
      <c r="G5" s="29">
        <f>IF(4&lt;=$AE$2,4,"")</f>
        <v/>
      </c>
      <c r="H5" s="29">
        <f>IF(5&lt;=$AE$2,5,"")</f>
        <v/>
      </c>
      <c r="I5" s="29">
        <f>IF(6&lt;=$AE$2,6,"")</f>
        <v/>
      </c>
      <c r="J5" s="29">
        <f>IF(7&lt;=$AE$2,7,"")</f>
        <v/>
      </c>
      <c r="K5" s="29">
        <f>IF(8&lt;=$AE$2,8,"")</f>
        <v/>
      </c>
      <c r="L5" s="29">
        <f>IF(9&lt;=$AE$2,9,"")</f>
        <v/>
      </c>
      <c r="M5" s="29">
        <f>IF(10&lt;=$AE$2,10,"")</f>
        <v/>
      </c>
      <c r="N5" s="29">
        <f>IF(11&lt;=$AE$2,11,"")</f>
        <v/>
      </c>
      <c r="O5" s="29">
        <f>IF(12&lt;=$AE$2,12,"")</f>
        <v/>
      </c>
      <c r="P5" s="29">
        <f>IF(13&lt;=$AE$2,13,"")</f>
        <v/>
      </c>
      <c r="Q5" s="29">
        <f>IF(14&lt;=$AE$2,14,"")</f>
        <v/>
      </c>
      <c r="R5" s="29">
        <f>IF(15&lt;=$AE$2,15,"")</f>
        <v/>
      </c>
      <c r="S5" s="29">
        <f>IF(16&lt;=$AE$2,16,"")</f>
        <v/>
      </c>
      <c r="T5" s="29">
        <f>IF(17&lt;=$AE$2,17,"")</f>
        <v/>
      </c>
      <c r="U5" s="29">
        <f>IF(18&lt;=$AE$2,18,"")</f>
        <v/>
      </c>
      <c r="V5" s="29">
        <f>IF(19&lt;=$AE$2,19,"")</f>
        <v/>
      </c>
      <c r="W5" s="29">
        <f>IF(20&lt;=$AE$2,20,"")</f>
        <v/>
      </c>
      <c r="X5" s="29">
        <f>IF(21&lt;=$AE$2,21,"")</f>
        <v/>
      </c>
      <c r="Y5" s="29">
        <f>IF(22&lt;=$AE$2,22,"")</f>
        <v/>
      </c>
      <c r="Z5" s="29">
        <f>IF(23&lt;=$AE$2,23,"")</f>
        <v/>
      </c>
      <c r="AA5" s="29">
        <f>IF(24&lt;=$AE$2,24,"")</f>
        <v/>
      </c>
      <c r="AB5" s="29">
        <f>IF(25&lt;=$AE$2,25,"")</f>
        <v/>
      </c>
      <c r="AC5" s="29">
        <f>IF(26&lt;=$AE$2,26,"")</f>
        <v/>
      </c>
      <c r="AD5" s="29">
        <f>IF(27&lt;=$AE$2,27,"")</f>
        <v/>
      </c>
      <c r="AE5" s="29">
        <f>IF(28&lt;=$AE$2,28,"")</f>
        <v/>
      </c>
      <c r="AF5" s="29">
        <f>IF(29&lt;=$AE$2,29,"")</f>
        <v/>
      </c>
      <c r="AG5" s="29">
        <f>IF(30&lt;=$AE$2,30,"")</f>
        <v/>
      </c>
      <c r="AH5" s="29">
        <f>IF(31&lt;=$AE$2,31,"")</f>
        <v/>
      </c>
      <c r="AI5" s="30" t="inlineStr">
        <is>
          <t>Ç</t>
        </is>
      </c>
      <c r="AJ5" s="30" t="inlineStr">
        <is>
          <t>YG</t>
        </is>
      </c>
      <c r="AK5" s="30" t="inlineStr">
        <is>
          <t>HT</t>
        </is>
      </c>
      <c r="AL5" s="30" t="inlineStr">
        <is>
          <t>RT</t>
        </is>
      </c>
      <c r="AM5" s="30" t="inlineStr">
        <is>
          <t>RÇ</t>
        </is>
      </c>
      <c r="AN5" s="30" t="inlineStr">
        <is>
          <t>Yİ</t>
        </is>
      </c>
      <c r="AO5" s="30" t="inlineStr">
        <is>
          <t>Mİ</t>
        </is>
      </c>
      <c r="AP5" s="30" t="inlineStr">
        <is>
          <t>Üİ</t>
        </is>
      </c>
      <c r="AQ5" s="30" t="inlineStr">
        <is>
          <t>R</t>
        </is>
      </c>
      <c r="AR5" s="30" t="inlineStr">
        <is>
          <t>D</t>
        </is>
      </c>
      <c r="AS5" s="30" t="inlineStr">
        <is>
          <t>Çalışılan gün</t>
        </is>
      </c>
      <c r="AT5" s="30" t="inlineStr">
        <is>
          <t>Eksik gün</t>
        </is>
      </c>
      <c r="AU5" s="30" t="inlineStr">
        <is>
          <t>Ücrete esas gün</t>
        </is>
      </c>
      <c r="AV5" s="30" t="inlineStr">
        <is>
          <t>Fazla mesai (saat)</t>
        </is>
      </c>
      <c r="AW5" s="30" t="inlineStr">
        <is>
          <t>Fazla mesai tutarı (₺)</t>
        </is>
      </c>
      <c r="AX5" s="30" t="inlineStr">
        <is>
          <t>Resmî tatil ek ücreti (₺)</t>
        </is>
      </c>
    </row>
    <row r="6" ht="36" customHeight="1">
      <c r="A6" s="42" t="n"/>
      <c r="B6" s="42" t="n"/>
      <c r="C6" s="42" t="n"/>
      <c r="D6" s="29">
        <f>IF(D5="","",CHOOSE(WEEKDAY(DATE($B$2,$D$2,D5),2),"Pt","Sa","Ça","Pe","Cu","Ct","Pz"))</f>
        <v/>
      </c>
      <c r="E6" s="29">
        <f>IF(E5="","",CHOOSE(WEEKDAY(DATE($B$2,$D$2,E5),2),"Pt","Sa","Ça","Pe","Cu","Ct","Pz"))</f>
        <v/>
      </c>
      <c r="F6" s="29">
        <f>IF(F5="","",CHOOSE(WEEKDAY(DATE($B$2,$D$2,F5),2),"Pt","Sa","Ça","Pe","Cu","Ct","Pz"))</f>
        <v/>
      </c>
      <c r="G6" s="29">
        <f>IF(G5="","",CHOOSE(WEEKDAY(DATE($B$2,$D$2,G5),2),"Pt","Sa","Ça","Pe","Cu","Ct","Pz"))</f>
        <v/>
      </c>
      <c r="H6" s="29">
        <f>IF(H5="","",CHOOSE(WEEKDAY(DATE($B$2,$D$2,H5),2),"Pt","Sa","Ça","Pe","Cu","Ct","Pz"))</f>
        <v/>
      </c>
      <c r="I6" s="29">
        <f>IF(I5="","",CHOOSE(WEEKDAY(DATE($B$2,$D$2,I5),2),"Pt","Sa","Ça","Pe","Cu","Ct","Pz"))</f>
        <v/>
      </c>
      <c r="J6" s="29">
        <f>IF(J5="","",CHOOSE(WEEKDAY(DATE($B$2,$D$2,J5),2),"Pt","Sa","Ça","Pe","Cu","Ct","Pz"))</f>
        <v/>
      </c>
      <c r="K6" s="29">
        <f>IF(K5="","",CHOOSE(WEEKDAY(DATE($B$2,$D$2,K5),2),"Pt","Sa","Ça","Pe","Cu","Ct","Pz"))</f>
        <v/>
      </c>
      <c r="L6" s="29">
        <f>IF(L5="","",CHOOSE(WEEKDAY(DATE($B$2,$D$2,L5),2),"Pt","Sa","Ça","Pe","Cu","Ct","Pz"))</f>
        <v/>
      </c>
      <c r="M6" s="29">
        <f>IF(M5="","",CHOOSE(WEEKDAY(DATE($B$2,$D$2,M5),2),"Pt","Sa","Ça","Pe","Cu","Ct","Pz"))</f>
        <v/>
      </c>
      <c r="N6" s="29">
        <f>IF(N5="","",CHOOSE(WEEKDAY(DATE($B$2,$D$2,N5),2),"Pt","Sa","Ça","Pe","Cu","Ct","Pz"))</f>
        <v/>
      </c>
      <c r="O6" s="29">
        <f>IF(O5="","",CHOOSE(WEEKDAY(DATE($B$2,$D$2,O5),2),"Pt","Sa","Ça","Pe","Cu","Ct","Pz"))</f>
        <v/>
      </c>
      <c r="P6" s="29">
        <f>IF(P5="","",CHOOSE(WEEKDAY(DATE($B$2,$D$2,P5),2),"Pt","Sa","Ça","Pe","Cu","Ct","Pz"))</f>
        <v/>
      </c>
      <c r="Q6" s="29">
        <f>IF(Q5="","",CHOOSE(WEEKDAY(DATE($B$2,$D$2,Q5),2),"Pt","Sa","Ça","Pe","Cu","Ct","Pz"))</f>
        <v/>
      </c>
      <c r="R6" s="29">
        <f>IF(R5="","",CHOOSE(WEEKDAY(DATE($B$2,$D$2,R5),2),"Pt","Sa","Ça","Pe","Cu","Ct","Pz"))</f>
        <v/>
      </c>
      <c r="S6" s="29">
        <f>IF(S5="","",CHOOSE(WEEKDAY(DATE($B$2,$D$2,S5),2),"Pt","Sa","Ça","Pe","Cu","Ct","Pz"))</f>
        <v/>
      </c>
      <c r="T6" s="29">
        <f>IF(T5="","",CHOOSE(WEEKDAY(DATE($B$2,$D$2,T5),2),"Pt","Sa","Ça","Pe","Cu","Ct","Pz"))</f>
        <v/>
      </c>
      <c r="U6" s="29">
        <f>IF(U5="","",CHOOSE(WEEKDAY(DATE($B$2,$D$2,U5),2),"Pt","Sa","Ça","Pe","Cu","Ct","Pz"))</f>
        <v/>
      </c>
      <c r="V6" s="29">
        <f>IF(V5="","",CHOOSE(WEEKDAY(DATE($B$2,$D$2,V5),2),"Pt","Sa","Ça","Pe","Cu","Ct","Pz"))</f>
        <v/>
      </c>
      <c r="W6" s="29">
        <f>IF(W5="","",CHOOSE(WEEKDAY(DATE($B$2,$D$2,W5),2),"Pt","Sa","Ça","Pe","Cu","Ct","Pz"))</f>
        <v/>
      </c>
      <c r="X6" s="29">
        <f>IF(X5="","",CHOOSE(WEEKDAY(DATE($B$2,$D$2,X5),2),"Pt","Sa","Ça","Pe","Cu","Ct","Pz"))</f>
        <v/>
      </c>
      <c r="Y6" s="29">
        <f>IF(Y5="","",CHOOSE(WEEKDAY(DATE($B$2,$D$2,Y5),2),"Pt","Sa","Ça","Pe","Cu","Ct","Pz"))</f>
        <v/>
      </c>
      <c r="Z6" s="29">
        <f>IF(Z5="","",CHOOSE(WEEKDAY(DATE($B$2,$D$2,Z5),2),"Pt","Sa","Ça","Pe","Cu","Ct","Pz"))</f>
        <v/>
      </c>
      <c r="AA6" s="29">
        <f>IF(AA5="","",CHOOSE(WEEKDAY(DATE($B$2,$D$2,AA5),2),"Pt","Sa","Ça","Pe","Cu","Ct","Pz"))</f>
        <v/>
      </c>
      <c r="AB6" s="29">
        <f>IF(AB5="","",CHOOSE(WEEKDAY(DATE($B$2,$D$2,AB5),2),"Pt","Sa","Ça","Pe","Cu","Ct","Pz"))</f>
        <v/>
      </c>
      <c r="AC6" s="29">
        <f>IF(AC5="","",CHOOSE(WEEKDAY(DATE($B$2,$D$2,AC5),2),"Pt","Sa","Ça","Pe","Cu","Ct","Pz"))</f>
        <v/>
      </c>
      <c r="AD6" s="29">
        <f>IF(AD5="","",CHOOSE(WEEKDAY(DATE($B$2,$D$2,AD5),2),"Pt","Sa","Ça","Pe","Cu","Ct","Pz"))</f>
        <v/>
      </c>
      <c r="AE6" s="29">
        <f>IF(AE5="","",CHOOSE(WEEKDAY(DATE($B$2,$D$2,AE5),2),"Pt","Sa","Ça","Pe","Cu","Ct","Pz"))</f>
        <v/>
      </c>
      <c r="AF6" s="29">
        <f>IF(AF5="","",CHOOSE(WEEKDAY(DATE($B$2,$D$2,AF5),2),"Pt","Sa","Ça","Pe","Cu","Ct","Pz"))</f>
        <v/>
      </c>
      <c r="AG6" s="29">
        <f>IF(AG5="","",CHOOSE(WEEKDAY(DATE($B$2,$D$2,AG5),2),"Pt","Sa","Ça","Pe","Cu","Ct","Pz"))</f>
        <v/>
      </c>
      <c r="AH6" s="29">
        <f>IF(AH5="","",CHOOSE(WEEKDAY(DATE($B$2,$D$2,AH5),2),"Pt","Sa","Ça","Pe","Cu","Ct","Pz"))</f>
        <v/>
      </c>
      <c r="AI6" s="42" t="n"/>
      <c r="AJ6" s="42" t="n"/>
      <c r="AK6" s="42" t="n"/>
      <c r="AL6" s="42" t="n"/>
      <c r="AM6" s="42" t="n"/>
      <c r="AN6" s="42" t="n"/>
      <c r="AO6" s="42" t="n"/>
      <c r="AP6" s="42" t="n"/>
      <c r="AQ6" s="42" t="n"/>
      <c r="AR6" s="42" t="n"/>
      <c r="AS6" s="42" t="n"/>
      <c r="AT6" s="42" t="n"/>
      <c r="AU6" s="42" t="n"/>
      <c r="AV6" s="42" t="n"/>
      <c r="AW6" s="42" t="n"/>
      <c r="AX6" s="42" t="n"/>
    </row>
    <row r="7">
      <c r="A7" s="31">
        <f>IF('Personel'!A6="","",'Personel'!A6)</f>
        <v/>
      </c>
      <c r="B7" s="31">
        <f>IF('Personel'!B6="","",'Personel'!B6)</f>
        <v/>
      </c>
      <c r="C7" s="31">
        <f>IF('Personel'!C6="","",'Personel'!C6)</f>
        <v/>
      </c>
      <c r="D7" s="32" t="inlineStr">
        <is>
          <t>Ç</t>
        </is>
      </c>
      <c r="E7" s="32" t="inlineStr">
        <is>
          <t>Ç</t>
        </is>
      </c>
      <c r="F7" s="32" t="inlineStr">
        <is>
          <t>Ç</t>
        </is>
      </c>
      <c r="G7" s="32" t="inlineStr">
        <is>
          <t>Ç</t>
        </is>
      </c>
      <c r="H7" s="32" t="inlineStr">
        <is>
          <t>Ç</t>
        </is>
      </c>
      <c r="I7" s="32" t="inlineStr">
        <is>
          <t>HT</t>
        </is>
      </c>
      <c r="J7" s="32" t="inlineStr">
        <is>
          <t>Ç</t>
        </is>
      </c>
      <c r="K7" s="32" t="inlineStr">
        <is>
          <t>Ç</t>
        </is>
      </c>
      <c r="L7" s="32" t="inlineStr">
        <is>
          <t>Ç</t>
        </is>
      </c>
      <c r="M7" s="32" t="inlineStr">
        <is>
          <t>Ç</t>
        </is>
      </c>
      <c r="N7" s="32" t="inlineStr">
        <is>
          <t>Ç</t>
        </is>
      </c>
      <c r="O7" s="32" t="inlineStr">
        <is>
          <t>Ç</t>
        </is>
      </c>
      <c r="P7" s="32" t="inlineStr">
        <is>
          <t>HT</t>
        </is>
      </c>
      <c r="Q7" s="32" t="inlineStr">
        <is>
          <t>Ç</t>
        </is>
      </c>
      <c r="R7" s="32" t="inlineStr">
        <is>
          <t>Yİ</t>
        </is>
      </c>
      <c r="S7" s="32" t="inlineStr">
        <is>
          <t>Yİ</t>
        </is>
      </c>
      <c r="T7" s="32" t="inlineStr">
        <is>
          <t>Ç</t>
        </is>
      </c>
      <c r="U7" s="32" t="inlineStr">
        <is>
          <t>Ç</t>
        </is>
      </c>
      <c r="V7" s="32" t="inlineStr">
        <is>
          <t>Ç</t>
        </is>
      </c>
      <c r="W7" s="32" t="inlineStr">
        <is>
          <t>HT</t>
        </is>
      </c>
      <c r="X7" s="32" t="inlineStr">
        <is>
          <t>Ç</t>
        </is>
      </c>
      <c r="Y7" s="32" t="inlineStr">
        <is>
          <t>Ç</t>
        </is>
      </c>
      <c r="Z7" s="32" t="inlineStr">
        <is>
          <t>Ç</t>
        </is>
      </c>
      <c r="AA7" s="32" t="inlineStr">
        <is>
          <t>Ç</t>
        </is>
      </c>
      <c r="AB7" s="32" t="inlineStr">
        <is>
          <t>Ç</t>
        </is>
      </c>
      <c r="AC7" s="32" t="inlineStr">
        <is>
          <t>Ç</t>
        </is>
      </c>
      <c r="AD7" s="32" t="inlineStr">
        <is>
          <t>HT</t>
        </is>
      </c>
      <c r="AE7" s="32" t="inlineStr">
        <is>
          <t>Ç</t>
        </is>
      </c>
      <c r="AF7" s="32" t="inlineStr">
        <is>
          <t>Ç</t>
        </is>
      </c>
      <c r="AG7" s="32" t="inlineStr">
        <is>
          <t>Ç</t>
        </is>
      </c>
      <c r="AH7" s="32" t="n"/>
      <c r="AI7" s="31">
        <f>IF($B7="","",COUNTIF($D7:$AH7,"Ç"))</f>
        <v/>
      </c>
      <c r="AJ7" s="31">
        <f>IF($B7="","",COUNTIF($D7:$AH7,"YG"))</f>
        <v/>
      </c>
      <c r="AK7" s="31">
        <f>IF($B7="","",COUNTIF($D7:$AH7,"HT"))</f>
        <v/>
      </c>
      <c r="AL7" s="31">
        <f>IF($B7="","",COUNTIF($D7:$AH7,"RT"))</f>
        <v/>
      </c>
      <c r="AM7" s="31">
        <f>IF($B7="","",COUNTIF($D7:$AH7,"RÇ"))</f>
        <v/>
      </c>
      <c r="AN7" s="31">
        <f>IF($B7="","",COUNTIF($D7:$AH7,"Yİ"))</f>
        <v/>
      </c>
      <c r="AO7" s="31">
        <f>IF($B7="","",COUNTIF($D7:$AH7,"Mİ"))</f>
        <v/>
      </c>
      <c r="AP7" s="31">
        <f>IF($B7="","",COUNTIF($D7:$AH7,"Üİ"))</f>
        <v/>
      </c>
      <c r="AQ7" s="31">
        <f>IF($B7="","",COUNTIF($D7:$AH7,"R"))</f>
        <v/>
      </c>
      <c r="AR7" s="31">
        <f>IF($B7="","",COUNTIF($D7:$AH7,"D"))</f>
        <v/>
      </c>
      <c r="AS7" s="33">
        <f>IF($B7="","",AI7+AM7+0.5*AJ7)</f>
        <v/>
      </c>
      <c r="AT7" s="31">
        <f>IF($B7="","",AP7+AQ7+AR7)</f>
        <v/>
      </c>
      <c r="AU7" s="31">
        <f>IF(OR($B7="",COUNTA($D7:$AH7)=0),"",MAX(0,30-AT7))</f>
        <v/>
      </c>
      <c r="AV7" s="34" t="n">
        <v>6</v>
      </c>
      <c r="AW7" s="35">
        <f>IF(OR($B7="",AV7="",'Personel'!F6=""),"",'Personel'!F6/225*1.5*AV7)</f>
        <v/>
      </c>
      <c r="AX7" s="35">
        <f>IF(OR($B7="",'Personel'!F6=""),"",'Personel'!F6/30*AM7)</f>
        <v/>
      </c>
    </row>
    <row r="8">
      <c r="A8" s="31">
        <f>IF('Personel'!A7="","",'Personel'!A7)</f>
        <v/>
      </c>
      <c r="B8" s="31">
        <f>IF('Personel'!B7="","",'Personel'!B7)</f>
        <v/>
      </c>
      <c r="C8" s="31">
        <f>IF('Personel'!C7="","",'Personel'!C7)</f>
        <v/>
      </c>
      <c r="D8" s="32" t="inlineStr">
        <is>
          <t>Ç</t>
        </is>
      </c>
      <c r="E8" s="32" t="inlineStr">
        <is>
          <t>Ç</t>
        </is>
      </c>
      <c r="F8" s="32" t="inlineStr">
        <is>
          <t>Ç</t>
        </is>
      </c>
      <c r="G8" s="32" t="inlineStr">
        <is>
          <t>Ç</t>
        </is>
      </c>
      <c r="H8" s="32" t="inlineStr">
        <is>
          <t>Ç</t>
        </is>
      </c>
      <c r="I8" s="32" t="inlineStr">
        <is>
          <t>HT</t>
        </is>
      </c>
      <c r="J8" s="32" t="inlineStr">
        <is>
          <t>Ç</t>
        </is>
      </c>
      <c r="K8" s="32" t="inlineStr">
        <is>
          <t>R</t>
        </is>
      </c>
      <c r="L8" s="32" t="inlineStr">
        <is>
          <t>R</t>
        </is>
      </c>
      <c r="M8" s="32" t="inlineStr">
        <is>
          <t>Ç</t>
        </is>
      </c>
      <c r="N8" s="32" t="inlineStr">
        <is>
          <t>Ç</t>
        </is>
      </c>
      <c r="O8" s="32" t="inlineStr">
        <is>
          <t>Ç</t>
        </is>
      </c>
      <c r="P8" s="32" t="inlineStr">
        <is>
          <t>HT</t>
        </is>
      </c>
      <c r="Q8" s="32" t="inlineStr">
        <is>
          <t>Ç</t>
        </is>
      </c>
      <c r="R8" s="32" t="inlineStr">
        <is>
          <t>Ç</t>
        </is>
      </c>
      <c r="S8" s="32" t="inlineStr">
        <is>
          <t>Ç</t>
        </is>
      </c>
      <c r="T8" s="32" t="inlineStr">
        <is>
          <t>Ç</t>
        </is>
      </c>
      <c r="U8" s="32" t="inlineStr">
        <is>
          <t>YG</t>
        </is>
      </c>
      <c r="V8" s="32" t="inlineStr">
        <is>
          <t>Ç</t>
        </is>
      </c>
      <c r="W8" s="32" t="inlineStr">
        <is>
          <t>HT</t>
        </is>
      </c>
      <c r="X8" s="32" t="inlineStr">
        <is>
          <t>Ç</t>
        </is>
      </c>
      <c r="Y8" s="32" t="inlineStr">
        <is>
          <t>Ç</t>
        </is>
      </c>
      <c r="Z8" s="32" t="inlineStr">
        <is>
          <t>Ç</t>
        </is>
      </c>
      <c r="AA8" s="32" t="inlineStr">
        <is>
          <t>Ç</t>
        </is>
      </c>
      <c r="AB8" s="32" t="inlineStr">
        <is>
          <t>Ç</t>
        </is>
      </c>
      <c r="AC8" s="32" t="inlineStr">
        <is>
          <t>Ç</t>
        </is>
      </c>
      <c r="AD8" s="32" t="inlineStr">
        <is>
          <t>HT</t>
        </is>
      </c>
      <c r="AE8" s="32" t="inlineStr">
        <is>
          <t>Ç</t>
        </is>
      </c>
      <c r="AF8" s="32" t="inlineStr">
        <is>
          <t>Ç</t>
        </is>
      </c>
      <c r="AG8" s="32" t="inlineStr">
        <is>
          <t>Ç</t>
        </is>
      </c>
      <c r="AH8" s="32" t="n"/>
      <c r="AI8" s="31">
        <f>IF($B8="","",COUNTIF($D8:$AH8,"Ç"))</f>
        <v/>
      </c>
      <c r="AJ8" s="31">
        <f>IF($B8="","",COUNTIF($D8:$AH8,"YG"))</f>
        <v/>
      </c>
      <c r="AK8" s="31">
        <f>IF($B8="","",COUNTIF($D8:$AH8,"HT"))</f>
        <v/>
      </c>
      <c r="AL8" s="31">
        <f>IF($B8="","",COUNTIF($D8:$AH8,"RT"))</f>
        <v/>
      </c>
      <c r="AM8" s="31">
        <f>IF($B8="","",COUNTIF($D8:$AH8,"RÇ"))</f>
        <v/>
      </c>
      <c r="AN8" s="31">
        <f>IF($B8="","",COUNTIF($D8:$AH8,"Yİ"))</f>
        <v/>
      </c>
      <c r="AO8" s="31">
        <f>IF($B8="","",COUNTIF($D8:$AH8,"Mİ"))</f>
        <v/>
      </c>
      <c r="AP8" s="31">
        <f>IF($B8="","",COUNTIF($D8:$AH8,"Üİ"))</f>
        <v/>
      </c>
      <c r="AQ8" s="31">
        <f>IF($B8="","",COUNTIF($D8:$AH8,"R"))</f>
        <v/>
      </c>
      <c r="AR8" s="31">
        <f>IF($B8="","",COUNTIF($D8:$AH8,"D"))</f>
        <v/>
      </c>
      <c r="AS8" s="33">
        <f>IF($B8="","",AI8+AM8+0.5*AJ8)</f>
        <v/>
      </c>
      <c r="AT8" s="31">
        <f>IF($B8="","",AP8+AQ8+AR8)</f>
        <v/>
      </c>
      <c r="AU8" s="31">
        <f>IF(OR($B8="",COUNTA($D8:$AH8)=0),"",MAX(0,30-AT8))</f>
        <v/>
      </c>
      <c r="AV8" s="34" t="n">
        <v>2</v>
      </c>
      <c r="AW8" s="35">
        <f>IF(OR($B8="",AV8="",'Personel'!F7=""),"",'Personel'!F7/225*1.5*AV8)</f>
        <v/>
      </c>
      <c r="AX8" s="35">
        <f>IF(OR($B8="",'Personel'!F7=""),"",'Personel'!F7/30*AM8)</f>
        <v/>
      </c>
    </row>
    <row r="9">
      <c r="A9" s="31">
        <f>IF('Personel'!A8="","",'Personel'!A8)</f>
        <v/>
      </c>
      <c r="B9" s="31">
        <f>IF('Personel'!B8="","",'Personel'!B8)</f>
        <v/>
      </c>
      <c r="C9" s="31">
        <f>IF('Personel'!C8="","",'Personel'!C8)</f>
        <v/>
      </c>
      <c r="D9" s="32" t="n"/>
      <c r="E9" s="32" t="n"/>
      <c r="F9" s="32" t="n"/>
      <c r="G9" s="32" t="n"/>
      <c r="H9" s="32" t="n"/>
      <c r="I9" s="32" t="n"/>
      <c r="J9" s="32" t="n"/>
      <c r="K9" s="32" t="n"/>
      <c r="L9" s="32" t="n"/>
      <c r="M9" s="32" t="n"/>
      <c r="N9" s="32" t="n"/>
      <c r="O9" s="32" t="n"/>
      <c r="P9" s="32" t="n"/>
      <c r="Q9" s="32" t="n"/>
      <c r="R9" s="32" t="n"/>
      <c r="S9" s="32" t="n"/>
      <c r="T9" s="32" t="n"/>
      <c r="U9" s="32" t="n"/>
      <c r="V9" s="32" t="n"/>
      <c r="W9" s="32" t="n"/>
      <c r="X9" s="32" t="n"/>
      <c r="Y9" s="32" t="n"/>
      <c r="Z9" s="32" t="n"/>
      <c r="AA9" s="32" t="n"/>
      <c r="AB9" s="32" t="n"/>
      <c r="AC9" s="32" t="n"/>
      <c r="AD9" s="32" t="n"/>
      <c r="AE9" s="32" t="n"/>
      <c r="AF9" s="32" t="n"/>
      <c r="AG9" s="32" t="n"/>
      <c r="AH9" s="32" t="n"/>
      <c r="AI9" s="31">
        <f>IF($B9="","",COUNTIF($D9:$AH9,"Ç"))</f>
        <v/>
      </c>
      <c r="AJ9" s="31">
        <f>IF($B9="","",COUNTIF($D9:$AH9,"YG"))</f>
        <v/>
      </c>
      <c r="AK9" s="31">
        <f>IF($B9="","",COUNTIF($D9:$AH9,"HT"))</f>
        <v/>
      </c>
      <c r="AL9" s="31">
        <f>IF($B9="","",COUNTIF($D9:$AH9,"RT"))</f>
        <v/>
      </c>
      <c r="AM9" s="31">
        <f>IF($B9="","",COUNTIF($D9:$AH9,"RÇ"))</f>
        <v/>
      </c>
      <c r="AN9" s="31">
        <f>IF($B9="","",COUNTIF($D9:$AH9,"Yİ"))</f>
        <v/>
      </c>
      <c r="AO9" s="31">
        <f>IF($B9="","",COUNTIF($D9:$AH9,"Mİ"))</f>
        <v/>
      </c>
      <c r="AP9" s="31">
        <f>IF($B9="","",COUNTIF($D9:$AH9,"Üİ"))</f>
        <v/>
      </c>
      <c r="AQ9" s="31">
        <f>IF($B9="","",COUNTIF($D9:$AH9,"R"))</f>
        <v/>
      </c>
      <c r="AR9" s="31">
        <f>IF($B9="","",COUNTIF($D9:$AH9,"D"))</f>
        <v/>
      </c>
      <c r="AS9" s="33">
        <f>IF($B9="","",AI9+AM9+0.5*AJ9)</f>
        <v/>
      </c>
      <c r="AT9" s="31">
        <f>IF($B9="","",AP9+AQ9+AR9)</f>
        <v/>
      </c>
      <c r="AU9" s="31">
        <f>IF(OR($B9="",COUNTA($D9:$AH9)=0),"",MAX(0,30-AT9))</f>
        <v/>
      </c>
      <c r="AV9" s="34" t="n"/>
      <c r="AW9" s="35">
        <f>IF(OR($B9="",AV9="",'Personel'!F8=""),"",'Personel'!F8/225*1.5*AV9)</f>
        <v/>
      </c>
      <c r="AX9" s="35">
        <f>IF(OR($B9="",'Personel'!F8=""),"",'Personel'!F8/30*AM9)</f>
        <v/>
      </c>
    </row>
    <row r="10">
      <c r="A10" s="31">
        <f>IF('Personel'!A9="","",'Personel'!A9)</f>
        <v/>
      </c>
      <c r="B10" s="31">
        <f>IF('Personel'!B9="","",'Personel'!B9)</f>
        <v/>
      </c>
      <c r="C10" s="31">
        <f>IF('Personel'!C9="","",'Personel'!C9)</f>
        <v/>
      </c>
      <c r="D10" s="32" t="n"/>
      <c r="E10" s="32" t="n"/>
      <c r="F10" s="32" t="n"/>
      <c r="G10" s="32" t="n"/>
      <c r="H10" s="32" t="n"/>
      <c r="I10" s="32" t="n"/>
      <c r="J10" s="32" t="n"/>
      <c r="K10" s="32" t="n"/>
      <c r="L10" s="32" t="n"/>
      <c r="M10" s="32" t="n"/>
      <c r="N10" s="32" t="n"/>
      <c r="O10" s="32" t="n"/>
      <c r="P10" s="32" t="n"/>
      <c r="Q10" s="32" t="n"/>
      <c r="R10" s="32" t="n"/>
      <c r="S10" s="32" t="n"/>
      <c r="T10" s="32" t="n"/>
      <c r="U10" s="32" t="n"/>
      <c r="V10" s="32" t="n"/>
      <c r="W10" s="32" t="n"/>
      <c r="X10" s="32" t="n"/>
      <c r="Y10" s="32" t="n"/>
      <c r="Z10" s="32" t="n"/>
      <c r="AA10" s="32" t="n"/>
      <c r="AB10" s="32" t="n"/>
      <c r="AC10" s="32" t="n"/>
      <c r="AD10" s="32" t="n"/>
      <c r="AE10" s="32" t="n"/>
      <c r="AF10" s="32" t="n"/>
      <c r="AG10" s="32" t="n"/>
      <c r="AH10" s="32" t="n"/>
      <c r="AI10" s="31">
        <f>IF($B10="","",COUNTIF($D10:$AH10,"Ç"))</f>
        <v/>
      </c>
      <c r="AJ10" s="31">
        <f>IF($B10="","",COUNTIF($D10:$AH10,"YG"))</f>
        <v/>
      </c>
      <c r="AK10" s="31">
        <f>IF($B10="","",COUNTIF($D10:$AH10,"HT"))</f>
        <v/>
      </c>
      <c r="AL10" s="31">
        <f>IF($B10="","",COUNTIF($D10:$AH10,"RT"))</f>
        <v/>
      </c>
      <c r="AM10" s="31">
        <f>IF($B10="","",COUNTIF($D10:$AH10,"RÇ"))</f>
        <v/>
      </c>
      <c r="AN10" s="31">
        <f>IF($B10="","",COUNTIF($D10:$AH10,"Yİ"))</f>
        <v/>
      </c>
      <c r="AO10" s="31">
        <f>IF($B10="","",COUNTIF($D10:$AH10,"Mİ"))</f>
        <v/>
      </c>
      <c r="AP10" s="31">
        <f>IF($B10="","",COUNTIF($D10:$AH10,"Üİ"))</f>
        <v/>
      </c>
      <c r="AQ10" s="31">
        <f>IF($B10="","",COUNTIF($D10:$AH10,"R"))</f>
        <v/>
      </c>
      <c r="AR10" s="31">
        <f>IF($B10="","",COUNTIF($D10:$AH10,"D"))</f>
        <v/>
      </c>
      <c r="AS10" s="33">
        <f>IF($B10="","",AI10+AM10+0.5*AJ10)</f>
        <v/>
      </c>
      <c r="AT10" s="31">
        <f>IF($B10="","",AP10+AQ10+AR10)</f>
        <v/>
      </c>
      <c r="AU10" s="31">
        <f>IF(OR($B10="",COUNTA($D10:$AH10)=0),"",MAX(0,30-AT10))</f>
        <v/>
      </c>
      <c r="AV10" s="34" t="n"/>
      <c r="AW10" s="35">
        <f>IF(OR($B10="",AV10="",'Personel'!F9=""),"",'Personel'!F9/225*1.5*AV10)</f>
        <v/>
      </c>
      <c r="AX10" s="35">
        <f>IF(OR($B10="",'Personel'!F9=""),"",'Personel'!F9/30*AM10)</f>
        <v/>
      </c>
    </row>
    <row r="11">
      <c r="A11" s="31">
        <f>IF('Personel'!A10="","",'Personel'!A10)</f>
        <v/>
      </c>
      <c r="B11" s="31">
        <f>IF('Personel'!B10="","",'Personel'!B10)</f>
        <v/>
      </c>
      <c r="C11" s="31">
        <f>IF('Personel'!C10="","",'Personel'!C10)</f>
        <v/>
      </c>
      <c r="D11" s="32" t="n"/>
      <c r="E11" s="32" t="n"/>
      <c r="F11" s="32" t="n"/>
      <c r="G11" s="32" t="n"/>
      <c r="H11" s="32" t="n"/>
      <c r="I11" s="32" t="n"/>
      <c r="J11" s="32" t="n"/>
      <c r="K11" s="32" t="n"/>
      <c r="L11" s="32" t="n"/>
      <c r="M11" s="32" t="n"/>
      <c r="N11" s="32" t="n"/>
      <c r="O11" s="32" t="n"/>
      <c r="P11" s="32" t="n"/>
      <c r="Q11" s="32" t="n"/>
      <c r="R11" s="32" t="n"/>
      <c r="S11" s="32" t="n"/>
      <c r="T11" s="32" t="n"/>
      <c r="U11" s="32" t="n"/>
      <c r="V11" s="32" t="n"/>
      <c r="W11" s="32" t="n"/>
      <c r="X11" s="32" t="n"/>
      <c r="Y11" s="32" t="n"/>
      <c r="Z11" s="32" t="n"/>
      <c r="AA11" s="32" t="n"/>
      <c r="AB11" s="32" t="n"/>
      <c r="AC11" s="32" t="n"/>
      <c r="AD11" s="32" t="n"/>
      <c r="AE11" s="32" t="n"/>
      <c r="AF11" s="32" t="n"/>
      <c r="AG11" s="32" t="n"/>
      <c r="AH11" s="32" t="n"/>
      <c r="AI11" s="31">
        <f>IF($B11="","",COUNTIF($D11:$AH11,"Ç"))</f>
        <v/>
      </c>
      <c r="AJ11" s="31">
        <f>IF($B11="","",COUNTIF($D11:$AH11,"YG"))</f>
        <v/>
      </c>
      <c r="AK11" s="31">
        <f>IF($B11="","",COUNTIF($D11:$AH11,"HT"))</f>
        <v/>
      </c>
      <c r="AL11" s="31">
        <f>IF($B11="","",COUNTIF($D11:$AH11,"RT"))</f>
        <v/>
      </c>
      <c r="AM11" s="31">
        <f>IF($B11="","",COUNTIF($D11:$AH11,"RÇ"))</f>
        <v/>
      </c>
      <c r="AN11" s="31">
        <f>IF($B11="","",COUNTIF($D11:$AH11,"Yİ"))</f>
        <v/>
      </c>
      <c r="AO11" s="31">
        <f>IF($B11="","",COUNTIF($D11:$AH11,"Mİ"))</f>
        <v/>
      </c>
      <c r="AP11" s="31">
        <f>IF($B11="","",COUNTIF($D11:$AH11,"Üİ"))</f>
        <v/>
      </c>
      <c r="AQ11" s="31">
        <f>IF($B11="","",COUNTIF($D11:$AH11,"R"))</f>
        <v/>
      </c>
      <c r="AR11" s="31">
        <f>IF($B11="","",COUNTIF($D11:$AH11,"D"))</f>
        <v/>
      </c>
      <c r="AS11" s="33">
        <f>IF($B11="","",AI11+AM11+0.5*AJ11)</f>
        <v/>
      </c>
      <c r="AT11" s="31">
        <f>IF($B11="","",AP11+AQ11+AR11)</f>
        <v/>
      </c>
      <c r="AU11" s="31">
        <f>IF(OR($B11="",COUNTA($D11:$AH11)=0),"",MAX(0,30-AT11))</f>
        <v/>
      </c>
      <c r="AV11" s="34" t="n"/>
      <c r="AW11" s="35">
        <f>IF(OR($B11="",AV11="",'Personel'!F10=""),"",'Personel'!F10/225*1.5*AV11)</f>
        <v/>
      </c>
      <c r="AX11" s="35">
        <f>IF(OR($B11="",'Personel'!F10=""),"",'Personel'!F10/30*AM11)</f>
        <v/>
      </c>
    </row>
    <row r="12">
      <c r="A12" s="31">
        <f>IF('Personel'!A11="","",'Personel'!A11)</f>
        <v/>
      </c>
      <c r="B12" s="31">
        <f>IF('Personel'!B11="","",'Personel'!B11)</f>
        <v/>
      </c>
      <c r="C12" s="31">
        <f>IF('Personel'!C11="","",'Personel'!C11)</f>
        <v/>
      </c>
      <c r="D12" s="32" t="n"/>
      <c r="E12" s="32" t="n"/>
      <c r="F12" s="32" t="n"/>
      <c r="G12" s="32" t="n"/>
      <c r="H12" s="32" t="n"/>
      <c r="I12" s="32" t="n"/>
      <c r="J12" s="32" t="n"/>
      <c r="K12" s="32" t="n"/>
      <c r="L12" s="32" t="n"/>
      <c r="M12" s="32" t="n"/>
      <c r="N12" s="32" t="n"/>
      <c r="O12" s="32" t="n"/>
      <c r="P12" s="32" t="n"/>
      <c r="Q12" s="32" t="n"/>
      <c r="R12" s="32" t="n"/>
      <c r="S12" s="32" t="n"/>
      <c r="T12" s="32" t="n"/>
      <c r="U12" s="32" t="n"/>
      <c r="V12" s="32" t="n"/>
      <c r="W12" s="32" t="n"/>
      <c r="X12" s="32" t="n"/>
      <c r="Y12" s="32" t="n"/>
      <c r="Z12" s="32" t="n"/>
      <c r="AA12" s="32" t="n"/>
      <c r="AB12" s="32" t="n"/>
      <c r="AC12" s="32" t="n"/>
      <c r="AD12" s="32" t="n"/>
      <c r="AE12" s="32" t="n"/>
      <c r="AF12" s="32" t="n"/>
      <c r="AG12" s="32" t="n"/>
      <c r="AH12" s="32" t="n"/>
      <c r="AI12" s="31">
        <f>IF($B12="","",COUNTIF($D12:$AH12,"Ç"))</f>
        <v/>
      </c>
      <c r="AJ12" s="31">
        <f>IF($B12="","",COUNTIF($D12:$AH12,"YG"))</f>
        <v/>
      </c>
      <c r="AK12" s="31">
        <f>IF($B12="","",COUNTIF($D12:$AH12,"HT"))</f>
        <v/>
      </c>
      <c r="AL12" s="31">
        <f>IF($B12="","",COUNTIF($D12:$AH12,"RT"))</f>
        <v/>
      </c>
      <c r="AM12" s="31">
        <f>IF($B12="","",COUNTIF($D12:$AH12,"RÇ"))</f>
        <v/>
      </c>
      <c r="AN12" s="31">
        <f>IF($B12="","",COUNTIF($D12:$AH12,"Yİ"))</f>
        <v/>
      </c>
      <c r="AO12" s="31">
        <f>IF($B12="","",COUNTIF($D12:$AH12,"Mİ"))</f>
        <v/>
      </c>
      <c r="AP12" s="31">
        <f>IF($B12="","",COUNTIF($D12:$AH12,"Üİ"))</f>
        <v/>
      </c>
      <c r="AQ12" s="31">
        <f>IF($B12="","",COUNTIF($D12:$AH12,"R"))</f>
        <v/>
      </c>
      <c r="AR12" s="31">
        <f>IF($B12="","",COUNTIF($D12:$AH12,"D"))</f>
        <v/>
      </c>
      <c r="AS12" s="33">
        <f>IF($B12="","",AI12+AM12+0.5*AJ12)</f>
        <v/>
      </c>
      <c r="AT12" s="31">
        <f>IF($B12="","",AP12+AQ12+AR12)</f>
        <v/>
      </c>
      <c r="AU12" s="31">
        <f>IF(OR($B12="",COUNTA($D12:$AH12)=0),"",MAX(0,30-AT12))</f>
        <v/>
      </c>
      <c r="AV12" s="34" t="n"/>
      <c r="AW12" s="35">
        <f>IF(OR($B12="",AV12="",'Personel'!F11=""),"",'Personel'!F11/225*1.5*AV12)</f>
        <v/>
      </c>
      <c r="AX12" s="35">
        <f>IF(OR($B12="",'Personel'!F11=""),"",'Personel'!F11/30*AM12)</f>
        <v/>
      </c>
    </row>
    <row r="13">
      <c r="A13" s="31">
        <f>IF('Personel'!A12="","",'Personel'!A12)</f>
        <v/>
      </c>
      <c r="B13" s="31">
        <f>IF('Personel'!B12="","",'Personel'!B12)</f>
        <v/>
      </c>
      <c r="C13" s="31">
        <f>IF('Personel'!C12="","",'Personel'!C12)</f>
        <v/>
      </c>
      <c r="D13" s="32" t="n"/>
      <c r="E13" s="32" t="n"/>
      <c r="F13" s="32" t="n"/>
      <c r="G13" s="32" t="n"/>
      <c r="H13" s="32" t="n"/>
      <c r="I13" s="32" t="n"/>
      <c r="J13" s="32" t="n"/>
      <c r="K13" s="32" t="n"/>
      <c r="L13" s="32" t="n"/>
      <c r="M13" s="32" t="n"/>
      <c r="N13" s="32" t="n"/>
      <c r="O13" s="32" t="n"/>
      <c r="P13" s="32" t="n"/>
      <c r="Q13" s="32" t="n"/>
      <c r="R13" s="32" t="n"/>
      <c r="S13" s="32" t="n"/>
      <c r="T13" s="32" t="n"/>
      <c r="U13" s="32" t="n"/>
      <c r="V13" s="32" t="n"/>
      <c r="W13" s="32" t="n"/>
      <c r="X13" s="32" t="n"/>
      <c r="Y13" s="32" t="n"/>
      <c r="Z13" s="32" t="n"/>
      <c r="AA13" s="32" t="n"/>
      <c r="AB13" s="32" t="n"/>
      <c r="AC13" s="32" t="n"/>
      <c r="AD13" s="32" t="n"/>
      <c r="AE13" s="32" t="n"/>
      <c r="AF13" s="32" t="n"/>
      <c r="AG13" s="32" t="n"/>
      <c r="AH13" s="32" t="n"/>
      <c r="AI13" s="31">
        <f>IF($B13="","",COUNTIF($D13:$AH13,"Ç"))</f>
        <v/>
      </c>
      <c r="AJ13" s="31">
        <f>IF($B13="","",COUNTIF($D13:$AH13,"YG"))</f>
        <v/>
      </c>
      <c r="AK13" s="31">
        <f>IF($B13="","",COUNTIF($D13:$AH13,"HT"))</f>
        <v/>
      </c>
      <c r="AL13" s="31">
        <f>IF($B13="","",COUNTIF($D13:$AH13,"RT"))</f>
        <v/>
      </c>
      <c r="AM13" s="31">
        <f>IF($B13="","",COUNTIF($D13:$AH13,"RÇ"))</f>
        <v/>
      </c>
      <c r="AN13" s="31">
        <f>IF($B13="","",COUNTIF($D13:$AH13,"Yİ"))</f>
        <v/>
      </c>
      <c r="AO13" s="31">
        <f>IF($B13="","",COUNTIF($D13:$AH13,"Mİ"))</f>
        <v/>
      </c>
      <c r="AP13" s="31">
        <f>IF($B13="","",COUNTIF($D13:$AH13,"Üİ"))</f>
        <v/>
      </c>
      <c r="AQ13" s="31">
        <f>IF($B13="","",COUNTIF($D13:$AH13,"R"))</f>
        <v/>
      </c>
      <c r="AR13" s="31">
        <f>IF($B13="","",COUNTIF($D13:$AH13,"D"))</f>
        <v/>
      </c>
      <c r="AS13" s="33">
        <f>IF($B13="","",AI13+AM13+0.5*AJ13)</f>
        <v/>
      </c>
      <c r="AT13" s="31">
        <f>IF($B13="","",AP13+AQ13+AR13)</f>
        <v/>
      </c>
      <c r="AU13" s="31">
        <f>IF(OR($B13="",COUNTA($D13:$AH13)=0),"",MAX(0,30-AT13))</f>
        <v/>
      </c>
      <c r="AV13" s="34" t="n"/>
      <c r="AW13" s="35">
        <f>IF(OR($B13="",AV13="",'Personel'!F12=""),"",'Personel'!F12/225*1.5*AV13)</f>
        <v/>
      </c>
      <c r="AX13" s="35">
        <f>IF(OR($B13="",'Personel'!F12=""),"",'Personel'!F12/30*AM13)</f>
        <v/>
      </c>
    </row>
    <row r="14">
      <c r="A14" s="31">
        <f>IF('Personel'!A13="","",'Personel'!A13)</f>
        <v/>
      </c>
      <c r="B14" s="31">
        <f>IF('Personel'!B13="","",'Personel'!B13)</f>
        <v/>
      </c>
      <c r="C14" s="31">
        <f>IF('Personel'!C13="","",'Personel'!C13)</f>
        <v/>
      </c>
      <c r="D14" s="32" t="n"/>
      <c r="E14" s="32" t="n"/>
      <c r="F14" s="32" t="n"/>
      <c r="G14" s="32" t="n"/>
      <c r="H14" s="32" t="n"/>
      <c r="I14" s="32" t="n"/>
      <c r="J14" s="32" t="n"/>
      <c r="K14" s="32" t="n"/>
      <c r="L14" s="32" t="n"/>
      <c r="M14" s="32" t="n"/>
      <c r="N14" s="32" t="n"/>
      <c r="O14" s="32" t="n"/>
      <c r="P14" s="32" t="n"/>
      <c r="Q14" s="32" t="n"/>
      <c r="R14" s="32" t="n"/>
      <c r="S14" s="32" t="n"/>
      <c r="T14" s="32" t="n"/>
      <c r="U14" s="32" t="n"/>
      <c r="V14" s="32" t="n"/>
      <c r="W14" s="32" t="n"/>
      <c r="X14" s="32" t="n"/>
      <c r="Y14" s="32" t="n"/>
      <c r="Z14" s="32" t="n"/>
      <c r="AA14" s="32" t="n"/>
      <c r="AB14" s="32" t="n"/>
      <c r="AC14" s="32" t="n"/>
      <c r="AD14" s="32" t="n"/>
      <c r="AE14" s="32" t="n"/>
      <c r="AF14" s="32" t="n"/>
      <c r="AG14" s="32" t="n"/>
      <c r="AH14" s="32" t="n"/>
      <c r="AI14" s="31">
        <f>IF($B14="","",COUNTIF($D14:$AH14,"Ç"))</f>
        <v/>
      </c>
      <c r="AJ14" s="31">
        <f>IF($B14="","",COUNTIF($D14:$AH14,"YG"))</f>
        <v/>
      </c>
      <c r="AK14" s="31">
        <f>IF($B14="","",COUNTIF($D14:$AH14,"HT"))</f>
        <v/>
      </c>
      <c r="AL14" s="31">
        <f>IF($B14="","",COUNTIF($D14:$AH14,"RT"))</f>
        <v/>
      </c>
      <c r="AM14" s="31">
        <f>IF($B14="","",COUNTIF($D14:$AH14,"RÇ"))</f>
        <v/>
      </c>
      <c r="AN14" s="31">
        <f>IF($B14="","",COUNTIF($D14:$AH14,"Yİ"))</f>
        <v/>
      </c>
      <c r="AO14" s="31">
        <f>IF($B14="","",COUNTIF($D14:$AH14,"Mİ"))</f>
        <v/>
      </c>
      <c r="AP14" s="31">
        <f>IF($B14="","",COUNTIF($D14:$AH14,"Üİ"))</f>
        <v/>
      </c>
      <c r="AQ14" s="31">
        <f>IF($B14="","",COUNTIF($D14:$AH14,"R"))</f>
        <v/>
      </c>
      <c r="AR14" s="31">
        <f>IF($B14="","",COUNTIF($D14:$AH14,"D"))</f>
        <v/>
      </c>
      <c r="AS14" s="33">
        <f>IF($B14="","",AI14+AM14+0.5*AJ14)</f>
        <v/>
      </c>
      <c r="AT14" s="31">
        <f>IF($B14="","",AP14+AQ14+AR14)</f>
        <v/>
      </c>
      <c r="AU14" s="31">
        <f>IF(OR($B14="",COUNTA($D14:$AH14)=0),"",MAX(0,30-AT14))</f>
        <v/>
      </c>
      <c r="AV14" s="34" t="n"/>
      <c r="AW14" s="35">
        <f>IF(OR($B14="",AV14="",'Personel'!F13=""),"",'Personel'!F13/225*1.5*AV14)</f>
        <v/>
      </c>
      <c r="AX14" s="35">
        <f>IF(OR($B14="",'Personel'!F13=""),"",'Personel'!F13/30*AM14)</f>
        <v/>
      </c>
    </row>
    <row r="15">
      <c r="A15" s="31">
        <f>IF('Personel'!A14="","",'Personel'!A14)</f>
        <v/>
      </c>
      <c r="B15" s="31">
        <f>IF('Personel'!B14="","",'Personel'!B14)</f>
        <v/>
      </c>
      <c r="C15" s="31">
        <f>IF('Personel'!C14="","",'Personel'!C14)</f>
        <v/>
      </c>
      <c r="D15" s="32" t="n"/>
      <c r="E15" s="32" t="n"/>
      <c r="F15" s="32" t="n"/>
      <c r="G15" s="32" t="n"/>
      <c r="H15" s="32" t="n"/>
      <c r="I15" s="32" t="n"/>
      <c r="J15" s="32" t="n"/>
      <c r="K15" s="32" t="n"/>
      <c r="L15" s="32" t="n"/>
      <c r="M15" s="32" t="n"/>
      <c r="N15" s="32" t="n"/>
      <c r="O15" s="32" t="n"/>
      <c r="P15" s="32" t="n"/>
      <c r="Q15" s="32" t="n"/>
      <c r="R15" s="32" t="n"/>
      <c r="S15" s="32" t="n"/>
      <c r="T15" s="32" t="n"/>
      <c r="U15" s="32" t="n"/>
      <c r="V15" s="32" t="n"/>
      <c r="W15" s="32" t="n"/>
      <c r="X15" s="32" t="n"/>
      <c r="Y15" s="32" t="n"/>
      <c r="Z15" s="32" t="n"/>
      <c r="AA15" s="32" t="n"/>
      <c r="AB15" s="32" t="n"/>
      <c r="AC15" s="32" t="n"/>
      <c r="AD15" s="32" t="n"/>
      <c r="AE15" s="32" t="n"/>
      <c r="AF15" s="32" t="n"/>
      <c r="AG15" s="32" t="n"/>
      <c r="AH15" s="32" t="n"/>
      <c r="AI15" s="31">
        <f>IF($B15="","",COUNTIF($D15:$AH15,"Ç"))</f>
        <v/>
      </c>
      <c r="AJ15" s="31">
        <f>IF($B15="","",COUNTIF($D15:$AH15,"YG"))</f>
        <v/>
      </c>
      <c r="AK15" s="31">
        <f>IF($B15="","",COUNTIF($D15:$AH15,"HT"))</f>
        <v/>
      </c>
      <c r="AL15" s="31">
        <f>IF($B15="","",COUNTIF($D15:$AH15,"RT"))</f>
        <v/>
      </c>
      <c r="AM15" s="31">
        <f>IF($B15="","",COUNTIF($D15:$AH15,"RÇ"))</f>
        <v/>
      </c>
      <c r="AN15" s="31">
        <f>IF($B15="","",COUNTIF($D15:$AH15,"Yİ"))</f>
        <v/>
      </c>
      <c r="AO15" s="31">
        <f>IF($B15="","",COUNTIF($D15:$AH15,"Mİ"))</f>
        <v/>
      </c>
      <c r="AP15" s="31">
        <f>IF($B15="","",COUNTIF($D15:$AH15,"Üİ"))</f>
        <v/>
      </c>
      <c r="AQ15" s="31">
        <f>IF($B15="","",COUNTIF($D15:$AH15,"R"))</f>
        <v/>
      </c>
      <c r="AR15" s="31">
        <f>IF($B15="","",COUNTIF($D15:$AH15,"D"))</f>
        <v/>
      </c>
      <c r="AS15" s="33">
        <f>IF($B15="","",AI15+AM15+0.5*AJ15)</f>
        <v/>
      </c>
      <c r="AT15" s="31">
        <f>IF($B15="","",AP15+AQ15+AR15)</f>
        <v/>
      </c>
      <c r="AU15" s="31">
        <f>IF(OR($B15="",COUNTA($D15:$AH15)=0),"",MAX(0,30-AT15))</f>
        <v/>
      </c>
      <c r="AV15" s="34" t="n"/>
      <c r="AW15" s="35">
        <f>IF(OR($B15="",AV15="",'Personel'!F14=""),"",'Personel'!F14/225*1.5*AV15)</f>
        <v/>
      </c>
      <c r="AX15" s="35">
        <f>IF(OR($B15="",'Personel'!F14=""),"",'Personel'!F14/30*AM15)</f>
        <v/>
      </c>
    </row>
    <row r="16">
      <c r="A16" s="31">
        <f>IF('Personel'!A15="","",'Personel'!A15)</f>
        <v/>
      </c>
      <c r="B16" s="31">
        <f>IF('Personel'!B15="","",'Personel'!B15)</f>
        <v/>
      </c>
      <c r="C16" s="31">
        <f>IF('Personel'!C15="","",'Personel'!C15)</f>
        <v/>
      </c>
      <c r="D16" s="32" t="n"/>
      <c r="E16" s="32" t="n"/>
      <c r="F16" s="32" t="n"/>
      <c r="G16" s="32" t="n"/>
      <c r="H16" s="32" t="n"/>
      <c r="I16" s="32" t="n"/>
      <c r="J16" s="32" t="n"/>
      <c r="K16" s="32" t="n"/>
      <c r="L16" s="32" t="n"/>
      <c r="M16" s="32" t="n"/>
      <c r="N16" s="32" t="n"/>
      <c r="O16" s="32" t="n"/>
      <c r="P16" s="32" t="n"/>
      <c r="Q16" s="32" t="n"/>
      <c r="R16" s="32" t="n"/>
      <c r="S16" s="32" t="n"/>
      <c r="T16" s="32" t="n"/>
      <c r="U16" s="32" t="n"/>
      <c r="V16" s="32" t="n"/>
      <c r="W16" s="32" t="n"/>
      <c r="X16" s="32" t="n"/>
      <c r="Y16" s="32" t="n"/>
      <c r="Z16" s="32" t="n"/>
      <c r="AA16" s="32" t="n"/>
      <c r="AB16" s="32" t="n"/>
      <c r="AC16" s="32" t="n"/>
      <c r="AD16" s="32" t="n"/>
      <c r="AE16" s="32" t="n"/>
      <c r="AF16" s="32" t="n"/>
      <c r="AG16" s="32" t="n"/>
      <c r="AH16" s="32" t="n"/>
      <c r="AI16" s="31">
        <f>IF($B16="","",COUNTIF($D16:$AH16,"Ç"))</f>
        <v/>
      </c>
      <c r="AJ16" s="31">
        <f>IF($B16="","",COUNTIF($D16:$AH16,"YG"))</f>
        <v/>
      </c>
      <c r="AK16" s="31">
        <f>IF($B16="","",COUNTIF($D16:$AH16,"HT"))</f>
        <v/>
      </c>
      <c r="AL16" s="31">
        <f>IF($B16="","",COUNTIF($D16:$AH16,"RT"))</f>
        <v/>
      </c>
      <c r="AM16" s="31">
        <f>IF($B16="","",COUNTIF($D16:$AH16,"RÇ"))</f>
        <v/>
      </c>
      <c r="AN16" s="31">
        <f>IF($B16="","",COUNTIF($D16:$AH16,"Yİ"))</f>
        <v/>
      </c>
      <c r="AO16" s="31">
        <f>IF($B16="","",COUNTIF($D16:$AH16,"Mİ"))</f>
        <v/>
      </c>
      <c r="AP16" s="31">
        <f>IF($B16="","",COUNTIF($D16:$AH16,"Üİ"))</f>
        <v/>
      </c>
      <c r="AQ16" s="31">
        <f>IF($B16="","",COUNTIF($D16:$AH16,"R"))</f>
        <v/>
      </c>
      <c r="AR16" s="31">
        <f>IF($B16="","",COUNTIF($D16:$AH16,"D"))</f>
        <v/>
      </c>
      <c r="AS16" s="33">
        <f>IF($B16="","",AI16+AM16+0.5*AJ16)</f>
        <v/>
      </c>
      <c r="AT16" s="31">
        <f>IF($B16="","",AP16+AQ16+AR16)</f>
        <v/>
      </c>
      <c r="AU16" s="31">
        <f>IF(OR($B16="",COUNTA($D16:$AH16)=0),"",MAX(0,30-AT16))</f>
        <v/>
      </c>
      <c r="AV16" s="34" t="n"/>
      <c r="AW16" s="35">
        <f>IF(OR($B16="",AV16="",'Personel'!F15=""),"",'Personel'!F15/225*1.5*AV16)</f>
        <v/>
      </c>
      <c r="AX16" s="35">
        <f>IF(OR($B16="",'Personel'!F15=""),"",'Personel'!F15/30*AM16)</f>
        <v/>
      </c>
    </row>
    <row r="17">
      <c r="A17" s="31">
        <f>IF('Personel'!A16="","",'Personel'!A16)</f>
        <v/>
      </c>
      <c r="B17" s="31">
        <f>IF('Personel'!B16="","",'Personel'!B16)</f>
        <v/>
      </c>
      <c r="C17" s="31">
        <f>IF('Personel'!C16="","",'Personel'!C16)</f>
        <v/>
      </c>
      <c r="D17" s="32" t="n"/>
      <c r="E17" s="32" t="n"/>
      <c r="F17" s="32" t="n"/>
      <c r="G17" s="32" t="n"/>
      <c r="H17" s="32" t="n"/>
      <c r="I17" s="32" t="n"/>
      <c r="J17" s="32" t="n"/>
      <c r="K17" s="32" t="n"/>
      <c r="L17" s="32" t="n"/>
      <c r="M17" s="32" t="n"/>
      <c r="N17" s="32" t="n"/>
      <c r="O17" s="32" t="n"/>
      <c r="P17" s="32" t="n"/>
      <c r="Q17" s="32" t="n"/>
      <c r="R17" s="32" t="n"/>
      <c r="S17" s="32" t="n"/>
      <c r="T17" s="32" t="n"/>
      <c r="U17" s="32" t="n"/>
      <c r="V17" s="32" t="n"/>
      <c r="W17" s="32" t="n"/>
      <c r="X17" s="32" t="n"/>
      <c r="Y17" s="32" t="n"/>
      <c r="Z17" s="32" t="n"/>
      <c r="AA17" s="32" t="n"/>
      <c r="AB17" s="32" t="n"/>
      <c r="AC17" s="32" t="n"/>
      <c r="AD17" s="32" t="n"/>
      <c r="AE17" s="32" t="n"/>
      <c r="AF17" s="32" t="n"/>
      <c r="AG17" s="32" t="n"/>
      <c r="AH17" s="32" t="n"/>
      <c r="AI17" s="31">
        <f>IF($B17="","",COUNTIF($D17:$AH17,"Ç"))</f>
        <v/>
      </c>
      <c r="AJ17" s="31">
        <f>IF($B17="","",COUNTIF($D17:$AH17,"YG"))</f>
        <v/>
      </c>
      <c r="AK17" s="31">
        <f>IF($B17="","",COUNTIF($D17:$AH17,"HT"))</f>
        <v/>
      </c>
      <c r="AL17" s="31">
        <f>IF($B17="","",COUNTIF($D17:$AH17,"RT"))</f>
        <v/>
      </c>
      <c r="AM17" s="31">
        <f>IF($B17="","",COUNTIF($D17:$AH17,"RÇ"))</f>
        <v/>
      </c>
      <c r="AN17" s="31">
        <f>IF($B17="","",COUNTIF($D17:$AH17,"Yİ"))</f>
        <v/>
      </c>
      <c r="AO17" s="31">
        <f>IF($B17="","",COUNTIF($D17:$AH17,"Mİ"))</f>
        <v/>
      </c>
      <c r="AP17" s="31">
        <f>IF($B17="","",COUNTIF($D17:$AH17,"Üİ"))</f>
        <v/>
      </c>
      <c r="AQ17" s="31">
        <f>IF($B17="","",COUNTIF($D17:$AH17,"R"))</f>
        <v/>
      </c>
      <c r="AR17" s="31">
        <f>IF($B17="","",COUNTIF($D17:$AH17,"D"))</f>
        <v/>
      </c>
      <c r="AS17" s="33">
        <f>IF($B17="","",AI17+AM17+0.5*AJ17)</f>
        <v/>
      </c>
      <c r="AT17" s="31">
        <f>IF($B17="","",AP17+AQ17+AR17)</f>
        <v/>
      </c>
      <c r="AU17" s="31">
        <f>IF(OR($B17="",COUNTA($D17:$AH17)=0),"",MAX(0,30-AT17))</f>
        <v/>
      </c>
      <c r="AV17" s="34" t="n"/>
      <c r="AW17" s="35">
        <f>IF(OR($B17="",AV17="",'Personel'!F16=""),"",'Personel'!F16/225*1.5*AV17)</f>
        <v/>
      </c>
      <c r="AX17" s="35">
        <f>IF(OR($B17="",'Personel'!F16=""),"",'Personel'!F16/30*AM17)</f>
        <v/>
      </c>
    </row>
    <row r="18">
      <c r="A18" s="31">
        <f>IF('Personel'!A17="","",'Personel'!A17)</f>
        <v/>
      </c>
      <c r="B18" s="31">
        <f>IF('Personel'!B17="","",'Personel'!B17)</f>
        <v/>
      </c>
      <c r="C18" s="31">
        <f>IF('Personel'!C17="","",'Personel'!C17)</f>
        <v/>
      </c>
      <c r="D18" s="32" t="n"/>
      <c r="E18" s="32" t="n"/>
      <c r="F18" s="32" t="n"/>
      <c r="G18" s="32" t="n"/>
      <c r="H18" s="32" t="n"/>
      <c r="I18" s="32" t="n"/>
      <c r="J18" s="32" t="n"/>
      <c r="K18" s="32" t="n"/>
      <c r="L18" s="32" t="n"/>
      <c r="M18" s="32" t="n"/>
      <c r="N18" s="32" t="n"/>
      <c r="O18" s="32" t="n"/>
      <c r="P18" s="32" t="n"/>
      <c r="Q18" s="32" t="n"/>
      <c r="R18" s="32" t="n"/>
      <c r="S18" s="32" t="n"/>
      <c r="T18" s="32" t="n"/>
      <c r="U18" s="32" t="n"/>
      <c r="V18" s="32" t="n"/>
      <c r="W18" s="32" t="n"/>
      <c r="X18" s="32" t="n"/>
      <c r="Y18" s="32" t="n"/>
      <c r="Z18" s="32" t="n"/>
      <c r="AA18" s="32" t="n"/>
      <c r="AB18" s="32" t="n"/>
      <c r="AC18" s="32" t="n"/>
      <c r="AD18" s="32" t="n"/>
      <c r="AE18" s="32" t="n"/>
      <c r="AF18" s="32" t="n"/>
      <c r="AG18" s="32" t="n"/>
      <c r="AH18" s="32" t="n"/>
      <c r="AI18" s="31">
        <f>IF($B18="","",COUNTIF($D18:$AH18,"Ç"))</f>
        <v/>
      </c>
      <c r="AJ18" s="31">
        <f>IF($B18="","",COUNTIF($D18:$AH18,"YG"))</f>
        <v/>
      </c>
      <c r="AK18" s="31">
        <f>IF($B18="","",COUNTIF($D18:$AH18,"HT"))</f>
        <v/>
      </c>
      <c r="AL18" s="31">
        <f>IF($B18="","",COUNTIF($D18:$AH18,"RT"))</f>
        <v/>
      </c>
      <c r="AM18" s="31">
        <f>IF($B18="","",COUNTIF($D18:$AH18,"RÇ"))</f>
        <v/>
      </c>
      <c r="AN18" s="31">
        <f>IF($B18="","",COUNTIF($D18:$AH18,"Yİ"))</f>
        <v/>
      </c>
      <c r="AO18" s="31">
        <f>IF($B18="","",COUNTIF($D18:$AH18,"Mİ"))</f>
        <v/>
      </c>
      <c r="AP18" s="31">
        <f>IF($B18="","",COUNTIF($D18:$AH18,"Üİ"))</f>
        <v/>
      </c>
      <c r="AQ18" s="31">
        <f>IF($B18="","",COUNTIF($D18:$AH18,"R"))</f>
        <v/>
      </c>
      <c r="AR18" s="31">
        <f>IF($B18="","",COUNTIF($D18:$AH18,"D"))</f>
        <v/>
      </c>
      <c r="AS18" s="33">
        <f>IF($B18="","",AI18+AM18+0.5*AJ18)</f>
        <v/>
      </c>
      <c r="AT18" s="31">
        <f>IF($B18="","",AP18+AQ18+AR18)</f>
        <v/>
      </c>
      <c r="AU18" s="31">
        <f>IF(OR($B18="",COUNTA($D18:$AH18)=0),"",MAX(0,30-AT18))</f>
        <v/>
      </c>
      <c r="AV18" s="34" t="n"/>
      <c r="AW18" s="35">
        <f>IF(OR($B18="",AV18="",'Personel'!F17=""),"",'Personel'!F17/225*1.5*AV18)</f>
        <v/>
      </c>
      <c r="AX18" s="35">
        <f>IF(OR($B18="",'Personel'!F17=""),"",'Personel'!F17/30*AM18)</f>
        <v/>
      </c>
    </row>
    <row r="19">
      <c r="A19" s="31">
        <f>IF('Personel'!A18="","",'Personel'!A18)</f>
        <v/>
      </c>
      <c r="B19" s="31">
        <f>IF('Personel'!B18="","",'Personel'!B18)</f>
        <v/>
      </c>
      <c r="C19" s="31">
        <f>IF('Personel'!C18="","",'Personel'!C18)</f>
        <v/>
      </c>
      <c r="D19" s="32" t="n"/>
      <c r="E19" s="32" t="n"/>
      <c r="F19" s="32" t="n"/>
      <c r="G19" s="32" t="n"/>
      <c r="H19" s="32" t="n"/>
      <c r="I19" s="32" t="n"/>
      <c r="J19" s="32" t="n"/>
      <c r="K19" s="32" t="n"/>
      <c r="L19" s="32" t="n"/>
      <c r="M19" s="32" t="n"/>
      <c r="N19" s="32" t="n"/>
      <c r="O19" s="32" t="n"/>
      <c r="P19" s="32" t="n"/>
      <c r="Q19" s="32" t="n"/>
      <c r="R19" s="32" t="n"/>
      <c r="S19" s="32" t="n"/>
      <c r="T19" s="32" t="n"/>
      <c r="U19" s="32" t="n"/>
      <c r="V19" s="32" t="n"/>
      <c r="W19" s="32" t="n"/>
      <c r="X19" s="32" t="n"/>
      <c r="Y19" s="32" t="n"/>
      <c r="Z19" s="32" t="n"/>
      <c r="AA19" s="32" t="n"/>
      <c r="AB19" s="32" t="n"/>
      <c r="AC19" s="32" t="n"/>
      <c r="AD19" s="32" t="n"/>
      <c r="AE19" s="32" t="n"/>
      <c r="AF19" s="32" t="n"/>
      <c r="AG19" s="32" t="n"/>
      <c r="AH19" s="32" t="n"/>
      <c r="AI19" s="31">
        <f>IF($B19="","",COUNTIF($D19:$AH19,"Ç"))</f>
        <v/>
      </c>
      <c r="AJ19" s="31">
        <f>IF($B19="","",COUNTIF($D19:$AH19,"YG"))</f>
        <v/>
      </c>
      <c r="AK19" s="31">
        <f>IF($B19="","",COUNTIF($D19:$AH19,"HT"))</f>
        <v/>
      </c>
      <c r="AL19" s="31">
        <f>IF($B19="","",COUNTIF($D19:$AH19,"RT"))</f>
        <v/>
      </c>
      <c r="AM19" s="31">
        <f>IF($B19="","",COUNTIF($D19:$AH19,"RÇ"))</f>
        <v/>
      </c>
      <c r="AN19" s="31">
        <f>IF($B19="","",COUNTIF($D19:$AH19,"Yİ"))</f>
        <v/>
      </c>
      <c r="AO19" s="31">
        <f>IF($B19="","",COUNTIF($D19:$AH19,"Mİ"))</f>
        <v/>
      </c>
      <c r="AP19" s="31">
        <f>IF($B19="","",COUNTIF($D19:$AH19,"Üİ"))</f>
        <v/>
      </c>
      <c r="AQ19" s="31">
        <f>IF($B19="","",COUNTIF($D19:$AH19,"R"))</f>
        <v/>
      </c>
      <c r="AR19" s="31">
        <f>IF($B19="","",COUNTIF($D19:$AH19,"D"))</f>
        <v/>
      </c>
      <c r="AS19" s="33">
        <f>IF($B19="","",AI19+AM19+0.5*AJ19)</f>
        <v/>
      </c>
      <c r="AT19" s="31">
        <f>IF($B19="","",AP19+AQ19+AR19)</f>
        <v/>
      </c>
      <c r="AU19" s="31">
        <f>IF(OR($B19="",COUNTA($D19:$AH19)=0),"",MAX(0,30-AT19))</f>
        <v/>
      </c>
      <c r="AV19" s="34" t="n"/>
      <c r="AW19" s="35">
        <f>IF(OR($B19="",AV19="",'Personel'!F18=""),"",'Personel'!F18/225*1.5*AV19)</f>
        <v/>
      </c>
      <c r="AX19" s="35">
        <f>IF(OR($B19="",'Personel'!F18=""),"",'Personel'!F18/30*AM19)</f>
        <v/>
      </c>
    </row>
    <row r="20">
      <c r="A20" s="31">
        <f>IF('Personel'!A19="","",'Personel'!A19)</f>
        <v/>
      </c>
      <c r="B20" s="31">
        <f>IF('Personel'!B19="","",'Personel'!B19)</f>
        <v/>
      </c>
      <c r="C20" s="31">
        <f>IF('Personel'!C19="","",'Personel'!C19)</f>
        <v/>
      </c>
      <c r="D20" s="32" t="n"/>
      <c r="E20" s="32" t="n"/>
      <c r="F20" s="32" t="n"/>
      <c r="G20" s="32" t="n"/>
      <c r="H20" s="32" t="n"/>
      <c r="I20" s="32" t="n"/>
      <c r="J20" s="32" t="n"/>
      <c r="K20" s="32" t="n"/>
      <c r="L20" s="32" t="n"/>
      <c r="M20" s="32" t="n"/>
      <c r="N20" s="32" t="n"/>
      <c r="O20" s="32" t="n"/>
      <c r="P20" s="32" t="n"/>
      <c r="Q20" s="32" t="n"/>
      <c r="R20" s="32" t="n"/>
      <c r="S20" s="32" t="n"/>
      <c r="T20" s="32" t="n"/>
      <c r="U20" s="32" t="n"/>
      <c r="V20" s="32" t="n"/>
      <c r="W20" s="32" t="n"/>
      <c r="X20" s="32" t="n"/>
      <c r="Y20" s="32" t="n"/>
      <c r="Z20" s="32" t="n"/>
      <c r="AA20" s="32" t="n"/>
      <c r="AB20" s="32" t="n"/>
      <c r="AC20" s="32" t="n"/>
      <c r="AD20" s="32" t="n"/>
      <c r="AE20" s="32" t="n"/>
      <c r="AF20" s="32" t="n"/>
      <c r="AG20" s="32" t="n"/>
      <c r="AH20" s="32" t="n"/>
      <c r="AI20" s="31">
        <f>IF($B20="","",COUNTIF($D20:$AH20,"Ç"))</f>
        <v/>
      </c>
      <c r="AJ20" s="31">
        <f>IF($B20="","",COUNTIF($D20:$AH20,"YG"))</f>
        <v/>
      </c>
      <c r="AK20" s="31">
        <f>IF($B20="","",COUNTIF($D20:$AH20,"HT"))</f>
        <v/>
      </c>
      <c r="AL20" s="31">
        <f>IF($B20="","",COUNTIF($D20:$AH20,"RT"))</f>
        <v/>
      </c>
      <c r="AM20" s="31">
        <f>IF($B20="","",COUNTIF($D20:$AH20,"RÇ"))</f>
        <v/>
      </c>
      <c r="AN20" s="31">
        <f>IF($B20="","",COUNTIF($D20:$AH20,"Yİ"))</f>
        <v/>
      </c>
      <c r="AO20" s="31">
        <f>IF($B20="","",COUNTIF($D20:$AH20,"Mİ"))</f>
        <v/>
      </c>
      <c r="AP20" s="31">
        <f>IF($B20="","",COUNTIF($D20:$AH20,"Üİ"))</f>
        <v/>
      </c>
      <c r="AQ20" s="31">
        <f>IF($B20="","",COUNTIF($D20:$AH20,"R"))</f>
        <v/>
      </c>
      <c r="AR20" s="31">
        <f>IF($B20="","",COUNTIF($D20:$AH20,"D"))</f>
        <v/>
      </c>
      <c r="AS20" s="33">
        <f>IF($B20="","",AI20+AM20+0.5*AJ20)</f>
        <v/>
      </c>
      <c r="AT20" s="31">
        <f>IF($B20="","",AP20+AQ20+AR20)</f>
        <v/>
      </c>
      <c r="AU20" s="31">
        <f>IF(OR($B20="",COUNTA($D20:$AH20)=0),"",MAX(0,30-AT20))</f>
        <v/>
      </c>
      <c r="AV20" s="34" t="n"/>
      <c r="AW20" s="35">
        <f>IF(OR($B20="",AV20="",'Personel'!F19=""),"",'Personel'!F19/225*1.5*AV20)</f>
        <v/>
      </c>
      <c r="AX20" s="35">
        <f>IF(OR($B20="",'Personel'!F19=""),"",'Personel'!F19/30*AM20)</f>
        <v/>
      </c>
    </row>
    <row r="21">
      <c r="A21" s="31">
        <f>IF('Personel'!A20="","",'Personel'!A20)</f>
        <v/>
      </c>
      <c r="B21" s="31">
        <f>IF('Personel'!B20="","",'Personel'!B20)</f>
        <v/>
      </c>
      <c r="C21" s="31">
        <f>IF('Personel'!C20="","",'Personel'!C20)</f>
        <v/>
      </c>
      <c r="D21" s="32" t="n"/>
      <c r="E21" s="32" t="n"/>
      <c r="F21" s="32" t="n"/>
      <c r="G21" s="32" t="n"/>
      <c r="H21" s="32" t="n"/>
      <c r="I21" s="32" t="n"/>
      <c r="J21" s="32" t="n"/>
      <c r="K21" s="32" t="n"/>
      <c r="L21" s="32" t="n"/>
      <c r="M21" s="32" t="n"/>
      <c r="N21" s="32" t="n"/>
      <c r="O21" s="32" t="n"/>
      <c r="P21" s="32" t="n"/>
      <c r="Q21" s="32" t="n"/>
      <c r="R21" s="32" t="n"/>
      <c r="S21" s="32" t="n"/>
      <c r="T21" s="32" t="n"/>
      <c r="U21" s="32" t="n"/>
      <c r="V21" s="32" t="n"/>
      <c r="W21" s="32" t="n"/>
      <c r="X21" s="32" t="n"/>
      <c r="Y21" s="32" t="n"/>
      <c r="Z21" s="32" t="n"/>
      <c r="AA21" s="32" t="n"/>
      <c r="AB21" s="32" t="n"/>
      <c r="AC21" s="32" t="n"/>
      <c r="AD21" s="32" t="n"/>
      <c r="AE21" s="32" t="n"/>
      <c r="AF21" s="32" t="n"/>
      <c r="AG21" s="32" t="n"/>
      <c r="AH21" s="32" t="n"/>
      <c r="AI21" s="31">
        <f>IF($B21="","",COUNTIF($D21:$AH21,"Ç"))</f>
        <v/>
      </c>
      <c r="AJ21" s="31">
        <f>IF($B21="","",COUNTIF($D21:$AH21,"YG"))</f>
        <v/>
      </c>
      <c r="AK21" s="31">
        <f>IF($B21="","",COUNTIF($D21:$AH21,"HT"))</f>
        <v/>
      </c>
      <c r="AL21" s="31">
        <f>IF($B21="","",COUNTIF($D21:$AH21,"RT"))</f>
        <v/>
      </c>
      <c r="AM21" s="31">
        <f>IF($B21="","",COUNTIF($D21:$AH21,"RÇ"))</f>
        <v/>
      </c>
      <c r="AN21" s="31">
        <f>IF($B21="","",COUNTIF($D21:$AH21,"Yİ"))</f>
        <v/>
      </c>
      <c r="AO21" s="31">
        <f>IF($B21="","",COUNTIF($D21:$AH21,"Mİ"))</f>
        <v/>
      </c>
      <c r="AP21" s="31">
        <f>IF($B21="","",COUNTIF($D21:$AH21,"Üİ"))</f>
        <v/>
      </c>
      <c r="AQ21" s="31">
        <f>IF($B21="","",COUNTIF($D21:$AH21,"R"))</f>
        <v/>
      </c>
      <c r="AR21" s="31">
        <f>IF($B21="","",COUNTIF($D21:$AH21,"D"))</f>
        <v/>
      </c>
      <c r="AS21" s="33">
        <f>IF($B21="","",AI21+AM21+0.5*AJ21)</f>
        <v/>
      </c>
      <c r="AT21" s="31">
        <f>IF($B21="","",AP21+AQ21+AR21)</f>
        <v/>
      </c>
      <c r="AU21" s="31">
        <f>IF(OR($B21="",COUNTA($D21:$AH21)=0),"",MAX(0,30-AT21))</f>
        <v/>
      </c>
      <c r="AV21" s="34" t="n"/>
      <c r="AW21" s="35">
        <f>IF(OR($B21="",AV21="",'Personel'!F20=""),"",'Personel'!F20/225*1.5*AV21)</f>
        <v/>
      </c>
      <c r="AX21" s="35">
        <f>IF(OR($B21="",'Personel'!F20=""),"",'Personel'!F20/30*AM21)</f>
        <v/>
      </c>
    </row>
    <row r="22">
      <c r="A22" s="31">
        <f>IF('Personel'!A21="","",'Personel'!A21)</f>
        <v/>
      </c>
      <c r="B22" s="31">
        <f>IF('Personel'!B21="","",'Personel'!B21)</f>
        <v/>
      </c>
      <c r="C22" s="31">
        <f>IF('Personel'!C21="","",'Personel'!C21)</f>
        <v/>
      </c>
      <c r="D22" s="32" t="n"/>
      <c r="E22" s="32" t="n"/>
      <c r="F22" s="32" t="n"/>
      <c r="G22" s="32" t="n"/>
      <c r="H22" s="32" t="n"/>
      <c r="I22" s="32" t="n"/>
      <c r="J22" s="32" t="n"/>
      <c r="K22" s="32" t="n"/>
      <c r="L22" s="32" t="n"/>
      <c r="M22" s="32" t="n"/>
      <c r="N22" s="32" t="n"/>
      <c r="O22" s="32" t="n"/>
      <c r="P22" s="32" t="n"/>
      <c r="Q22" s="32" t="n"/>
      <c r="R22" s="32" t="n"/>
      <c r="S22" s="32" t="n"/>
      <c r="T22" s="32" t="n"/>
      <c r="U22" s="32" t="n"/>
      <c r="V22" s="32" t="n"/>
      <c r="W22" s="32" t="n"/>
      <c r="X22" s="32" t="n"/>
      <c r="Y22" s="32" t="n"/>
      <c r="Z22" s="32" t="n"/>
      <c r="AA22" s="32" t="n"/>
      <c r="AB22" s="32" t="n"/>
      <c r="AC22" s="32" t="n"/>
      <c r="AD22" s="32" t="n"/>
      <c r="AE22" s="32" t="n"/>
      <c r="AF22" s="32" t="n"/>
      <c r="AG22" s="32" t="n"/>
      <c r="AH22" s="32" t="n"/>
      <c r="AI22" s="31">
        <f>IF($B22="","",COUNTIF($D22:$AH22,"Ç"))</f>
        <v/>
      </c>
      <c r="AJ22" s="31">
        <f>IF($B22="","",COUNTIF($D22:$AH22,"YG"))</f>
        <v/>
      </c>
      <c r="AK22" s="31">
        <f>IF($B22="","",COUNTIF($D22:$AH22,"HT"))</f>
        <v/>
      </c>
      <c r="AL22" s="31">
        <f>IF($B22="","",COUNTIF($D22:$AH22,"RT"))</f>
        <v/>
      </c>
      <c r="AM22" s="31">
        <f>IF($B22="","",COUNTIF($D22:$AH22,"RÇ"))</f>
        <v/>
      </c>
      <c r="AN22" s="31">
        <f>IF($B22="","",COUNTIF($D22:$AH22,"Yİ"))</f>
        <v/>
      </c>
      <c r="AO22" s="31">
        <f>IF($B22="","",COUNTIF($D22:$AH22,"Mİ"))</f>
        <v/>
      </c>
      <c r="AP22" s="31">
        <f>IF($B22="","",COUNTIF($D22:$AH22,"Üİ"))</f>
        <v/>
      </c>
      <c r="AQ22" s="31">
        <f>IF($B22="","",COUNTIF($D22:$AH22,"R"))</f>
        <v/>
      </c>
      <c r="AR22" s="31">
        <f>IF($B22="","",COUNTIF($D22:$AH22,"D"))</f>
        <v/>
      </c>
      <c r="AS22" s="33">
        <f>IF($B22="","",AI22+AM22+0.5*AJ22)</f>
        <v/>
      </c>
      <c r="AT22" s="31">
        <f>IF($B22="","",AP22+AQ22+AR22)</f>
        <v/>
      </c>
      <c r="AU22" s="31">
        <f>IF(OR($B22="",COUNTA($D22:$AH22)=0),"",MAX(0,30-AT22))</f>
        <v/>
      </c>
      <c r="AV22" s="34" t="n"/>
      <c r="AW22" s="35">
        <f>IF(OR($B22="",AV22="",'Personel'!F21=""),"",'Personel'!F21/225*1.5*AV22)</f>
        <v/>
      </c>
      <c r="AX22" s="35">
        <f>IF(OR($B22="",'Personel'!F21=""),"",'Personel'!F21/30*AM22)</f>
        <v/>
      </c>
    </row>
    <row r="23">
      <c r="A23" s="31">
        <f>IF('Personel'!A22="","",'Personel'!A22)</f>
        <v/>
      </c>
      <c r="B23" s="31">
        <f>IF('Personel'!B22="","",'Personel'!B22)</f>
        <v/>
      </c>
      <c r="C23" s="31">
        <f>IF('Personel'!C22="","",'Personel'!C22)</f>
        <v/>
      </c>
      <c r="D23" s="32" t="n"/>
      <c r="E23" s="32" t="n"/>
      <c r="F23" s="32" t="n"/>
      <c r="G23" s="32" t="n"/>
      <c r="H23" s="32" t="n"/>
      <c r="I23" s="32" t="n"/>
      <c r="J23" s="32" t="n"/>
      <c r="K23" s="32" t="n"/>
      <c r="L23" s="32" t="n"/>
      <c r="M23" s="32" t="n"/>
      <c r="N23" s="32" t="n"/>
      <c r="O23" s="32" t="n"/>
      <c r="P23" s="32" t="n"/>
      <c r="Q23" s="32" t="n"/>
      <c r="R23" s="32" t="n"/>
      <c r="S23" s="32" t="n"/>
      <c r="T23" s="32" t="n"/>
      <c r="U23" s="32" t="n"/>
      <c r="V23" s="32" t="n"/>
      <c r="W23" s="32" t="n"/>
      <c r="X23" s="32" t="n"/>
      <c r="Y23" s="32" t="n"/>
      <c r="Z23" s="32" t="n"/>
      <c r="AA23" s="32" t="n"/>
      <c r="AB23" s="32" t="n"/>
      <c r="AC23" s="32" t="n"/>
      <c r="AD23" s="32" t="n"/>
      <c r="AE23" s="32" t="n"/>
      <c r="AF23" s="32" t="n"/>
      <c r="AG23" s="32" t="n"/>
      <c r="AH23" s="32" t="n"/>
      <c r="AI23" s="31">
        <f>IF($B23="","",COUNTIF($D23:$AH23,"Ç"))</f>
        <v/>
      </c>
      <c r="AJ23" s="31">
        <f>IF($B23="","",COUNTIF($D23:$AH23,"YG"))</f>
        <v/>
      </c>
      <c r="AK23" s="31">
        <f>IF($B23="","",COUNTIF($D23:$AH23,"HT"))</f>
        <v/>
      </c>
      <c r="AL23" s="31">
        <f>IF($B23="","",COUNTIF($D23:$AH23,"RT"))</f>
        <v/>
      </c>
      <c r="AM23" s="31">
        <f>IF($B23="","",COUNTIF($D23:$AH23,"RÇ"))</f>
        <v/>
      </c>
      <c r="AN23" s="31">
        <f>IF($B23="","",COUNTIF($D23:$AH23,"Yİ"))</f>
        <v/>
      </c>
      <c r="AO23" s="31">
        <f>IF($B23="","",COUNTIF($D23:$AH23,"Mİ"))</f>
        <v/>
      </c>
      <c r="AP23" s="31">
        <f>IF($B23="","",COUNTIF($D23:$AH23,"Üİ"))</f>
        <v/>
      </c>
      <c r="AQ23" s="31">
        <f>IF($B23="","",COUNTIF($D23:$AH23,"R"))</f>
        <v/>
      </c>
      <c r="AR23" s="31">
        <f>IF($B23="","",COUNTIF($D23:$AH23,"D"))</f>
        <v/>
      </c>
      <c r="AS23" s="33">
        <f>IF($B23="","",AI23+AM23+0.5*AJ23)</f>
        <v/>
      </c>
      <c r="AT23" s="31">
        <f>IF($B23="","",AP23+AQ23+AR23)</f>
        <v/>
      </c>
      <c r="AU23" s="31">
        <f>IF(OR($B23="",COUNTA($D23:$AH23)=0),"",MAX(0,30-AT23))</f>
        <v/>
      </c>
      <c r="AV23" s="34" t="n"/>
      <c r="AW23" s="35">
        <f>IF(OR($B23="",AV23="",'Personel'!F22=""),"",'Personel'!F22/225*1.5*AV23)</f>
        <v/>
      </c>
      <c r="AX23" s="35">
        <f>IF(OR($B23="",'Personel'!F22=""),"",'Personel'!F22/30*AM23)</f>
        <v/>
      </c>
    </row>
    <row r="24">
      <c r="A24" s="31">
        <f>IF('Personel'!A23="","",'Personel'!A23)</f>
        <v/>
      </c>
      <c r="B24" s="31">
        <f>IF('Personel'!B23="","",'Personel'!B23)</f>
        <v/>
      </c>
      <c r="C24" s="31">
        <f>IF('Personel'!C23="","",'Personel'!C23)</f>
        <v/>
      </c>
      <c r="D24" s="32" t="n"/>
      <c r="E24" s="32" t="n"/>
      <c r="F24" s="32" t="n"/>
      <c r="G24" s="32" t="n"/>
      <c r="H24" s="32" t="n"/>
      <c r="I24" s="32" t="n"/>
      <c r="J24" s="32" t="n"/>
      <c r="K24" s="32" t="n"/>
      <c r="L24" s="32" t="n"/>
      <c r="M24" s="32" t="n"/>
      <c r="N24" s="32" t="n"/>
      <c r="O24" s="32" t="n"/>
      <c r="P24" s="32" t="n"/>
      <c r="Q24" s="32" t="n"/>
      <c r="R24" s="32" t="n"/>
      <c r="S24" s="32" t="n"/>
      <c r="T24" s="32" t="n"/>
      <c r="U24" s="32" t="n"/>
      <c r="V24" s="32" t="n"/>
      <c r="W24" s="32" t="n"/>
      <c r="X24" s="32" t="n"/>
      <c r="Y24" s="32" t="n"/>
      <c r="Z24" s="32" t="n"/>
      <c r="AA24" s="32" t="n"/>
      <c r="AB24" s="32" t="n"/>
      <c r="AC24" s="32" t="n"/>
      <c r="AD24" s="32" t="n"/>
      <c r="AE24" s="32" t="n"/>
      <c r="AF24" s="32" t="n"/>
      <c r="AG24" s="32" t="n"/>
      <c r="AH24" s="32" t="n"/>
      <c r="AI24" s="31">
        <f>IF($B24="","",COUNTIF($D24:$AH24,"Ç"))</f>
        <v/>
      </c>
      <c r="AJ24" s="31">
        <f>IF($B24="","",COUNTIF($D24:$AH24,"YG"))</f>
        <v/>
      </c>
      <c r="AK24" s="31">
        <f>IF($B24="","",COUNTIF($D24:$AH24,"HT"))</f>
        <v/>
      </c>
      <c r="AL24" s="31">
        <f>IF($B24="","",COUNTIF($D24:$AH24,"RT"))</f>
        <v/>
      </c>
      <c r="AM24" s="31">
        <f>IF($B24="","",COUNTIF($D24:$AH24,"RÇ"))</f>
        <v/>
      </c>
      <c r="AN24" s="31">
        <f>IF($B24="","",COUNTIF($D24:$AH24,"Yİ"))</f>
        <v/>
      </c>
      <c r="AO24" s="31">
        <f>IF($B24="","",COUNTIF($D24:$AH24,"Mİ"))</f>
        <v/>
      </c>
      <c r="AP24" s="31">
        <f>IF($B24="","",COUNTIF($D24:$AH24,"Üİ"))</f>
        <v/>
      </c>
      <c r="AQ24" s="31">
        <f>IF($B24="","",COUNTIF($D24:$AH24,"R"))</f>
        <v/>
      </c>
      <c r="AR24" s="31">
        <f>IF($B24="","",COUNTIF($D24:$AH24,"D"))</f>
        <v/>
      </c>
      <c r="AS24" s="33">
        <f>IF($B24="","",AI24+AM24+0.5*AJ24)</f>
        <v/>
      </c>
      <c r="AT24" s="31">
        <f>IF($B24="","",AP24+AQ24+AR24)</f>
        <v/>
      </c>
      <c r="AU24" s="31">
        <f>IF(OR($B24="",COUNTA($D24:$AH24)=0),"",MAX(0,30-AT24))</f>
        <v/>
      </c>
      <c r="AV24" s="34" t="n"/>
      <c r="AW24" s="35">
        <f>IF(OR($B24="",AV24="",'Personel'!F23=""),"",'Personel'!F23/225*1.5*AV24)</f>
        <v/>
      </c>
      <c r="AX24" s="35">
        <f>IF(OR($B24="",'Personel'!F23=""),"",'Personel'!F23/30*AM24)</f>
        <v/>
      </c>
    </row>
    <row r="25">
      <c r="A25" s="31">
        <f>IF('Personel'!A24="","",'Personel'!A24)</f>
        <v/>
      </c>
      <c r="B25" s="31">
        <f>IF('Personel'!B24="","",'Personel'!B24)</f>
        <v/>
      </c>
      <c r="C25" s="31">
        <f>IF('Personel'!C24="","",'Personel'!C24)</f>
        <v/>
      </c>
      <c r="D25" s="32" t="n"/>
      <c r="E25" s="32" t="n"/>
      <c r="F25" s="32" t="n"/>
      <c r="G25" s="32" t="n"/>
      <c r="H25" s="32" t="n"/>
      <c r="I25" s="32" t="n"/>
      <c r="J25" s="32" t="n"/>
      <c r="K25" s="32" t="n"/>
      <c r="L25" s="32" t="n"/>
      <c r="M25" s="32" t="n"/>
      <c r="N25" s="32" t="n"/>
      <c r="O25" s="32" t="n"/>
      <c r="P25" s="32" t="n"/>
      <c r="Q25" s="32" t="n"/>
      <c r="R25" s="32" t="n"/>
      <c r="S25" s="32" t="n"/>
      <c r="T25" s="32" t="n"/>
      <c r="U25" s="32" t="n"/>
      <c r="V25" s="32" t="n"/>
      <c r="W25" s="32" t="n"/>
      <c r="X25" s="32" t="n"/>
      <c r="Y25" s="32" t="n"/>
      <c r="Z25" s="32" t="n"/>
      <c r="AA25" s="32" t="n"/>
      <c r="AB25" s="32" t="n"/>
      <c r="AC25" s="32" t="n"/>
      <c r="AD25" s="32" t="n"/>
      <c r="AE25" s="32" t="n"/>
      <c r="AF25" s="32" t="n"/>
      <c r="AG25" s="32" t="n"/>
      <c r="AH25" s="32" t="n"/>
      <c r="AI25" s="31">
        <f>IF($B25="","",COUNTIF($D25:$AH25,"Ç"))</f>
        <v/>
      </c>
      <c r="AJ25" s="31">
        <f>IF($B25="","",COUNTIF($D25:$AH25,"YG"))</f>
        <v/>
      </c>
      <c r="AK25" s="31">
        <f>IF($B25="","",COUNTIF($D25:$AH25,"HT"))</f>
        <v/>
      </c>
      <c r="AL25" s="31">
        <f>IF($B25="","",COUNTIF($D25:$AH25,"RT"))</f>
        <v/>
      </c>
      <c r="AM25" s="31">
        <f>IF($B25="","",COUNTIF($D25:$AH25,"RÇ"))</f>
        <v/>
      </c>
      <c r="AN25" s="31">
        <f>IF($B25="","",COUNTIF($D25:$AH25,"Yİ"))</f>
        <v/>
      </c>
      <c r="AO25" s="31">
        <f>IF($B25="","",COUNTIF($D25:$AH25,"Mİ"))</f>
        <v/>
      </c>
      <c r="AP25" s="31">
        <f>IF($B25="","",COUNTIF($D25:$AH25,"Üİ"))</f>
        <v/>
      </c>
      <c r="AQ25" s="31">
        <f>IF($B25="","",COUNTIF($D25:$AH25,"R"))</f>
        <v/>
      </c>
      <c r="AR25" s="31">
        <f>IF($B25="","",COUNTIF($D25:$AH25,"D"))</f>
        <v/>
      </c>
      <c r="AS25" s="33">
        <f>IF($B25="","",AI25+AM25+0.5*AJ25)</f>
        <v/>
      </c>
      <c r="AT25" s="31">
        <f>IF($B25="","",AP25+AQ25+AR25)</f>
        <v/>
      </c>
      <c r="AU25" s="31">
        <f>IF(OR($B25="",COUNTA($D25:$AH25)=0),"",MAX(0,30-AT25))</f>
        <v/>
      </c>
      <c r="AV25" s="34" t="n"/>
      <c r="AW25" s="35">
        <f>IF(OR($B25="",AV25="",'Personel'!F24=""),"",'Personel'!F24/225*1.5*AV25)</f>
        <v/>
      </c>
      <c r="AX25" s="35">
        <f>IF(OR($B25="",'Personel'!F24=""),"",'Personel'!F24/30*AM25)</f>
        <v/>
      </c>
    </row>
    <row r="26">
      <c r="A26" s="31">
        <f>IF('Personel'!A25="","",'Personel'!A25)</f>
        <v/>
      </c>
      <c r="B26" s="31">
        <f>IF('Personel'!B25="","",'Personel'!B25)</f>
        <v/>
      </c>
      <c r="C26" s="31">
        <f>IF('Personel'!C25="","",'Personel'!C25)</f>
        <v/>
      </c>
      <c r="D26" s="32" t="n"/>
      <c r="E26" s="32" t="n"/>
      <c r="F26" s="32" t="n"/>
      <c r="G26" s="32" t="n"/>
      <c r="H26" s="32" t="n"/>
      <c r="I26" s="32" t="n"/>
      <c r="J26" s="32" t="n"/>
      <c r="K26" s="32" t="n"/>
      <c r="L26" s="32" t="n"/>
      <c r="M26" s="32" t="n"/>
      <c r="N26" s="32" t="n"/>
      <c r="O26" s="32" t="n"/>
      <c r="P26" s="32" t="n"/>
      <c r="Q26" s="32" t="n"/>
      <c r="R26" s="32" t="n"/>
      <c r="S26" s="32" t="n"/>
      <c r="T26" s="32" t="n"/>
      <c r="U26" s="32" t="n"/>
      <c r="V26" s="32" t="n"/>
      <c r="W26" s="32" t="n"/>
      <c r="X26" s="32" t="n"/>
      <c r="Y26" s="32" t="n"/>
      <c r="Z26" s="32" t="n"/>
      <c r="AA26" s="32" t="n"/>
      <c r="AB26" s="32" t="n"/>
      <c r="AC26" s="32" t="n"/>
      <c r="AD26" s="32" t="n"/>
      <c r="AE26" s="32" t="n"/>
      <c r="AF26" s="32" t="n"/>
      <c r="AG26" s="32" t="n"/>
      <c r="AH26" s="32" t="n"/>
      <c r="AI26" s="31">
        <f>IF($B26="","",COUNTIF($D26:$AH26,"Ç"))</f>
        <v/>
      </c>
      <c r="AJ26" s="31">
        <f>IF($B26="","",COUNTIF($D26:$AH26,"YG"))</f>
        <v/>
      </c>
      <c r="AK26" s="31">
        <f>IF($B26="","",COUNTIF($D26:$AH26,"HT"))</f>
        <v/>
      </c>
      <c r="AL26" s="31">
        <f>IF($B26="","",COUNTIF($D26:$AH26,"RT"))</f>
        <v/>
      </c>
      <c r="AM26" s="31">
        <f>IF($B26="","",COUNTIF($D26:$AH26,"RÇ"))</f>
        <v/>
      </c>
      <c r="AN26" s="31">
        <f>IF($B26="","",COUNTIF($D26:$AH26,"Yİ"))</f>
        <v/>
      </c>
      <c r="AO26" s="31">
        <f>IF($B26="","",COUNTIF($D26:$AH26,"Mİ"))</f>
        <v/>
      </c>
      <c r="AP26" s="31">
        <f>IF($B26="","",COUNTIF($D26:$AH26,"Üİ"))</f>
        <v/>
      </c>
      <c r="AQ26" s="31">
        <f>IF($B26="","",COUNTIF($D26:$AH26,"R"))</f>
        <v/>
      </c>
      <c r="AR26" s="31">
        <f>IF($B26="","",COUNTIF($D26:$AH26,"D"))</f>
        <v/>
      </c>
      <c r="AS26" s="33">
        <f>IF($B26="","",AI26+AM26+0.5*AJ26)</f>
        <v/>
      </c>
      <c r="AT26" s="31">
        <f>IF($B26="","",AP26+AQ26+AR26)</f>
        <v/>
      </c>
      <c r="AU26" s="31">
        <f>IF(OR($B26="",COUNTA($D26:$AH26)=0),"",MAX(0,30-AT26))</f>
        <v/>
      </c>
      <c r="AV26" s="34" t="n"/>
      <c r="AW26" s="35">
        <f>IF(OR($B26="",AV26="",'Personel'!F25=""),"",'Personel'!F25/225*1.5*AV26)</f>
        <v/>
      </c>
      <c r="AX26" s="35">
        <f>IF(OR($B26="",'Personel'!F25=""),"",'Personel'!F25/30*AM26)</f>
        <v/>
      </c>
    </row>
    <row r="27">
      <c r="A27" s="31">
        <f>IF('Personel'!A26="","",'Personel'!A26)</f>
        <v/>
      </c>
      <c r="B27" s="31">
        <f>IF('Personel'!B26="","",'Personel'!B26)</f>
        <v/>
      </c>
      <c r="C27" s="31">
        <f>IF('Personel'!C26="","",'Personel'!C26)</f>
        <v/>
      </c>
      <c r="D27" s="32" t="n"/>
      <c r="E27" s="32" t="n"/>
      <c r="F27" s="32" t="n"/>
      <c r="G27" s="32" t="n"/>
      <c r="H27" s="32" t="n"/>
      <c r="I27" s="32" t="n"/>
      <c r="J27" s="32" t="n"/>
      <c r="K27" s="32" t="n"/>
      <c r="L27" s="32" t="n"/>
      <c r="M27" s="32" t="n"/>
      <c r="N27" s="32" t="n"/>
      <c r="O27" s="32" t="n"/>
      <c r="P27" s="32" t="n"/>
      <c r="Q27" s="32" t="n"/>
      <c r="R27" s="32" t="n"/>
      <c r="S27" s="32" t="n"/>
      <c r="T27" s="32" t="n"/>
      <c r="U27" s="32" t="n"/>
      <c r="V27" s="32" t="n"/>
      <c r="W27" s="32" t="n"/>
      <c r="X27" s="32" t="n"/>
      <c r="Y27" s="32" t="n"/>
      <c r="Z27" s="32" t="n"/>
      <c r="AA27" s="32" t="n"/>
      <c r="AB27" s="32" t="n"/>
      <c r="AC27" s="32" t="n"/>
      <c r="AD27" s="32" t="n"/>
      <c r="AE27" s="32" t="n"/>
      <c r="AF27" s="32" t="n"/>
      <c r="AG27" s="32" t="n"/>
      <c r="AH27" s="32" t="n"/>
      <c r="AI27" s="31">
        <f>IF($B27="","",COUNTIF($D27:$AH27,"Ç"))</f>
        <v/>
      </c>
      <c r="AJ27" s="31">
        <f>IF($B27="","",COUNTIF($D27:$AH27,"YG"))</f>
        <v/>
      </c>
      <c r="AK27" s="31">
        <f>IF($B27="","",COUNTIF($D27:$AH27,"HT"))</f>
        <v/>
      </c>
      <c r="AL27" s="31">
        <f>IF($B27="","",COUNTIF($D27:$AH27,"RT"))</f>
        <v/>
      </c>
      <c r="AM27" s="31">
        <f>IF($B27="","",COUNTIF($D27:$AH27,"RÇ"))</f>
        <v/>
      </c>
      <c r="AN27" s="31">
        <f>IF($B27="","",COUNTIF($D27:$AH27,"Yİ"))</f>
        <v/>
      </c>
      <c r="AO27" s="31">
        <f>IF($B27="","",COUNTIF($D27:$AH27,"Mİ"))</f>
        <v/>
      </c>
      <c r="AP27" s="31">
        <f>IF($B27="","",COUNTIF($D27:$AH27,"Üİ"))</f>
        <v/>
      </c>
      <c r="AQ27" s="31">
        <f>IF($B27="","",COUNTIF($D27:$AH27,"R"))</f>
        <v/>
      </c>
      <c r="AR27" s="31">
        <f>IF($B27="","",COUNTIF($D27:$AH27,"D"))</f>
        <v/>
      </c>
      <c r="AS27" s="33">
        <f>IF($B27="","",AI27+AM27+0.5*AJ27)</f>
        <v/>
      </c>
      <c r="AT27" s="31">
        <f>IF($B27="","",AP27+AQ27+AR27)</f>
        <v/>
      </c>
      <c r="AU27" s="31">
        <f>IF(OR($B27="",COUNTA($D27:$AH27)=0),"",MAX(0,30-AT27))</f>
        <v/>
      </c>
      <c r="AV27" s="34" t="n"/>
      <c r="AW27" s="35">
        <f>IF(OR($B27="",AV27="",'Personel'!F26=""),"",'Personel'!F26/225*1.5*AV27)</f>
        <v/>
      </c>
      <c r="AX27" s="35">
        <f>IF(OR($B27="",'Personel'!F26=""),"",'Personel'!F26/30*AM27)</f>
        <v/>
      </c>
    </row>
    <row r="28">
      <c r="A28" s="31">
        <f>IF('Personel'!A27="","",'Personel'!A27)</f>
        <v/>
      </c>
      <c r="B28" s="31">
        <f>IF('Personel'!B27="","",'Personel'!B27)</f>
        <v/>
      </c>
      <c r="C28" s="31">
        <f>IF('Personel'!C27="","",'Personel'!C27)</f>
        <v/>
      </c>
      <c r="D28" s="32" t="n"/>
      <c r="E28" s="32" t="n"/>
      <c r="F28" s="32" t="n"/>
      <c r="G28" s="32" t="n"/>
      <c r="H28" s="32" t="n"/>
      <c r="I28" s="32" t="n"/>
      <c r="J28" s="32" t="n"/>
      <c r="K28" s="32" t="n"/>
      <c r="L28" s="32" t="n"/>
      <c r="M28" s="32" t="n"/>
      <c r="N28" s="32" t="n"/>
      <c r="O28" s="32" t="n"/>
      <c r="P28" s="32" t="n"/>
      <c r="Q28" s="32" t="n"/>
      <c r="R28" s="32" t="n"/>
      <c r="S28" s="32" t="n"/>
      <c r="T28" s="32" t="n"/>
      <c r="U28" s="32" t="n"/>
      <c r="V28" s="32" t="n"/>
      <c r="W28" s="32" t="n"/>
      <c r="X28" s="32" t="n"/>
      <c r="Y28" s="32" t="n"/>
      <c r="Z28" s="32" t="n"/>
      <c r="AA28" s="32" t="n"/>
      <c r="AB28" s="32" t="n"/>
      <c r="AC28" s="32" t="n"/>
      <c r="AD28" s="32" t="n"/>
      <c r="AE28" s="32" t="n"/>
      <c r="AF28" s="32" t="n"/>
      <c r="AG28" s="32" t="n"/>
      <c r="AH28" s="32" t="n"/>
      <c r="AI28" s="31">
        <f>IF($B28="","",COUNTIF($D28:$AH28,"Ç"))</f>
        <v/>
      </c>
      <c r="AJ28" s="31">
        <f>IF($B28="","",COUNTIF($D28:$AH28,"YG"))</f>
        <v/>
      </c>
      <c r="AK28" s="31">
        <f>IF($B28="","",COUNTIF($D28:$AH28,"HT"))</f>
        <v/>
      </c>
      <c r="AL28" s="31">
        <f>IF($B28="","",COUNTIF($D28:$AH28,"RT"))</f>
        <v/>
      </c>
      <c r="AM28" s="31">
        <f>IF($B28="","",COUNTIF($D28:$AH28,"RÇ"))</f>
        <v/>
      </c>
      <c r="AN28" s="31">
        <f>IF($B28="","",COUNTIF($D28:$AH28,"Yİ"))</f>
        <v/>
      </c>
      <c r="AO28" s="31">
        <f>IF($B28="","",COUNTIF($D28:$AH28,"Mİ"))</f>
        <v/>
      </c>
      <c r="AP28" s="31">
        <f>IF($B28="","",COUNTIF($D28:$AH28,"Üİ"))</f>
        <v/>
      </c>
      <c r="AQ28" s="31">
        <f>IF($B28="","",COUNTIF($D28:$AH28,"R"))</f>
        <v/>
      </c>
      <c r="AR28" s="31">
        <f>IF($B28="","",COUNTIF($D28:$AH28,"D"))</f>
        <v/>
      </c>
      <c r="AS28" s="33">
        <f>IF($B28="","",AI28+AM28+0.5*AJ28)</f>
        <v/>
      </c>
      <c r="AT28" s="31">
        <f>IF($B28="","",AP28+AQ28+AR28)</f>
        <v/>
      </c>
      <c r="AU28" s="31">
        <f>IF(OR($B28="",COUNTA($D28:$AH28)=0),"",MAX(0,30-AT28))</f>
        <v/>
      </c>
      <c r="AV28" s="34" t="n"/>
      <c r="AW28" s="35">
        <f>IF(OR($B28="",AV28="",'Personel'!F27=""),"",'Personel'!F27/225*1.5*AV28)</f>
        <v/>
      </c>
      <c r="AX28" s="35">
        <f>IF(OR($B28="",'Personel'!F27=""),"",'Personel'!F27/30*AM28)</f>
        <v/>
      </c>
    </row>
    <row r="29">
      <c r="A29" s="31">
        <f>IF('Personel'!A28="","",'Personel'!A28)</f>
        <v/>
      </c>
      <c r="B29" s="31">
        <f>IF('Personel'!B28="","",'Personel'!B28)</f>
        <v/>
      </c>
      <c r="C29" s="31">
        <f>IF('Personel'!C28="","",'Personel'!C28)</f>
        <v/>
      </c>
      <c r="D29" s="32" t="n"/>
      <c r="E29" s="32" t="n"/>
      <c r="F29" s="32" t="n"/>
      <c r="G29" s="32" t="n"/>
      <c r="H29" s="32" t="n"/>
      <c r="I29" s="32" t="n"/>
      <c r="J29" s="32" t="n"/>
      <c r="K29" s="32" t="n"/>
      <c r="L29" s="32" t="n"/>
      <c r="M29" s="32" t="n"/>
      <c r="N29" s="32" t="n"/>
      <c r="O29" s="32" t="n"/>
      <c r="P29" s="32" t="n"/>
      <c r="Q29" s="32" t="n"/>
      <c r="R29" s="32" t="n"/>
      <c r="S29" s="32" t="n"/>
      <c r="T29" s="32" t="n"/>
      <c r="U29" s="32" t="n"/>
      <c r="V29" s="32" t="n"/>
      <c r="W29" s="32" t="n"/>
      <c r="X29" s="32" t="n"/>
      <c r="Y29" s="32" t="n"/>
      <c r="Z29" s="32" t="n"/>
      <c r="AA29" s="32" t="n"/>
      <c r="AB29" s="32" t="n"/>
      <c r="AC29" s="32" t="n"/>
      <c r="AD29" s="32" t="n"/>
      <c r="AE29" s="32" t="n"/>
      <c r="AF29" s="32" t="n"/>
      <c r="AG29" s="32" t="n"/>
      <c r="AH29" s="32" t="n"/>
      <c r="AI29" s="31">
        <f>IF($B29="","",COUNTIF($D29:$AH29,"Ç"))</f>
        <v/>
      </c>
      <c r="AJ29" s="31">
        <f>IF($B29="","",COUNTIF($D29:$AH29,"YG"))</f>
        <v/>
      </c>
      <c r="AK29" s="31">
        <f>IF($B29="","",COUNTIF($D29:$AH29,"HT"))</f>
        <v/>
      </c>
      <c r="AL29" s="31">
        <f>IF($B29="","",COUNTIF($D29:$AH29,"RT"))</f>
        <v/>
      </c>
      <c r="AM29" s="31">
        <f>IF($B29="","",COUNTIF($D29:$AH29,"RÇ"))</f>
        <v/>
      </c>
      <c r="AN29" s="31">
        <f>IF($B29="","",COUNTIF($D29:$AH29,"Yİ"))</f>
        <v/>
      </c>
      <c r="AO29" s="31">
        <f>IF($B29="","",COUNTIF($D29:$AH29,"Mİ"))</f>
        <v/>
      </c>
      <c r="AP29" s="31">
        <f>IF($B29="","",COUNTIF($D29:$AH29,"Üİ"))</f>
        <v/>
      </c>
      <c r="AQ29" s="31">
        <f>IF($B29="","",COUNTIF($D29:$AH29,"R"))</f>
        <v/>
      </c>
      <c r="AR29" s="31">
        <f>IF($B29="","",COUNTIF($D29:$AH29,"D"))</f>
        <v/>
      </c>
      <c r="AS29" s="33">
        <f>IF($B29="","",AI29+AM29+0.5*AJ29)</f>
        <v/>
      </c>
      <c r="AT29" s="31">
        <f>IF($B29="","",AP29+AQ29+AR29)</f>
        <v/>
      </c>
      <c r="AU29" s="31">
        <f>IF(OR($B29="",COUNTA($D29:$AH29)=0),"",MAX(0,30-AT29))</f>
        <v/>
      </c>
      <c r="AV29" s="34" t="n"/>
      <c r="AW29" s="35">
        <f>IF(OR($B29="",AV29="",'Personel'!F28=""),"",'Personel'!F28/225*1.5*AV29)</f>
        <v/>
      </c>
      <c r="AX29" s="35">
        <f>IF(OR($B29="",'Personel'!F28=""),"",'Personel'!F28/30*AM29)</f>
        <v/>
      </c>
    </row>
    <row r="30">
      <c r="A30" s="31">
        <f>IF('Personel'!A29="","",'Personel'!A29)</f>
        <v/>
      </c>
      <c r="B30" s="31">
        <f>IF('Personel'!B29="","",'Personel'!B29)</f>
        <v/>
      </c>
      <c r="C30" s="31">
        <f>IF('Personel'!C29="","",'Personel'!C29)</f>
        <v/>
      </c>
      <c r="D30" s="32" t="n"/>
      <c r="E30" s="32" t="n"/>
      <c r="F30" s="32" t="n"/>
      <c r="G30" s="32" t="n"/>
      <c r="H30" s="32" t="n"/>
      <c r="I30" s="32" t="n"/>
      <c r="J30" s="32" t="n"/>
      <c r="K30" s="32" t="n"/>
      <c r="L30" s="32" t="n"/>
      <c r="M30" s="32" t="n"/>
      <c r="N30" s="32" t="n"/>
      <c r="O30" s="32" t="n"/>
      <c r="P30" s="32" t="n"/>
      <c r="Q30" s="32" t="n"/>
      <c r="R30" s="32" t="n"/>
      <c r="S30" s="32" t="n"/>
      <c r="T30" s="32" t="n"/>
      <c r="U30" s="32" t="n"/>
      <c r="V30" s="32" t="n"/>
      <c r="W30" s="32" t="n"/>
      <c r="X30" s="32" t="n"/>
      <c r="Y30" s="32" t="n"/>
      <c r="Z30" s="32" t="n"/>
      <c r="AA30" s="32" t="n"/>
      <c r="AB30" s="32" t="n"/>
      <c r="AC30" s="32" t="n"/>
      <c r="AD30" s="32" t="n"/>
      <c r="AE30" s="32" t="n"/>
      <c r="AF30" s="32" t="n"/>
      <c r="AG30" s="32" t="n"/>
      <c r="AH30" s="32" t="n"/>
      <c r="AI30" s="31">
        <f>IF($B30="","",COUNTIF($D30:$AH30,"Ç"))</f>
        <v/>
      </c>
      <c r="AJ30" s="31">
        <f>IF($B30="","",COUNTIF($D30:$AH30,"YG"))</f>
        <v/>
      </c>
      <c r="AK30" s="31">
        <f>IF($B30="","",COUNTIF($D30:$AH30,"HT"))</f>
        <v/>
      </c>
      <c r="AL30" s="31">
        <f>IF($B30="","",COUNTIF($D30:$AH30,"RT"))</f>
        <v/>
      </c>
      <c r="AM30" s="31">
        <f>IF($B30="","",COUNTIF($D30:$AH30,"RÇ"))</f>
        <v/>
      </c>
      <c r="AN30" s="31">
        <f>IF($B30="","",COUNTIF($D30:$AH30,"Yİ"))</f>
        <v/>
      </c>
      <c r="AO30" s="31">
        <f>IF($B30="","",COUNTIF($D30:$AH30,"Mİ"))</f>
        <v/>
      </c>
      <c r="AP30" s="31">
        <f>IF($B30="","",COUNTIF($D30:$AH30,"Üİ"))</f>
        <v/>
      </c>
      <c r="AQ30" s="31">
        <f>IF($B30="","",COUNTIF($D30:$AH30,"R"))</f>
        <v/>
      </c>
      <c r="AR30" s="31">
        <f>IF($B30="","",COUNTIF($D30:$AH30,"D"))</f>
        <v/>
      </c>
      <c r="AS30" s="33">
        <f>IF($B30="","",AI30+AM30+0.5*AJ30)</f>
        <v/>
      </c>
      <c r="AT30" s="31">
        <f>IF($B30="","",AP30+AQ30+AR30)</f>
        <v/>
      </c>
      <c r="AU30" s="31">
        <f>IF(OR($B30="",COUNTA($D30:$AH30)=0),"",MAX(0,30-AT30))</f>
        <v/>
      </c>
      <c r="AV30" s="34" t="n"/>
      <c r="AW30" s="35">
        <f>IF(OR($B30="",AV30="",'Personel'!F29=""),"",'Personel'!F29/225*1.5*AV30)</f>
        <v/>
      </c>
      <c r="AX30" s="35">
        <f>IF(OR($B30="",'Personel'!F29=""),"",'Personel'!F29/30*AM30)</f>
        <v/>
      </c>
    </row>
    <row r="31">
      <c r="A31" s="31">
        <f>IF('Personel'!A30="","",'Personel'!A30)</f>
        <v/>
      </c>
      <c r="B31" s="31">
        <f>IF('Personel'!B30="","",'Personel'!B30)</f>
        <v/>
      </c>
      <c r="C31" s="31">
        <f>IF('Personel'!C30="","",'Personel'!C30)</f>
        <v/>
      </c>
      <c r="D31" s="32" t="n"/>
      <c r="E31" s="32" t="n"/>
      <c r="F31" s="32" t="n"/>
      <c r="G31" s="32" t="n"/>
      <c r="H31" s="32" t="n"/>
      <c r="I31" s="32" t="n"/>
      <c r="J31" s="32" t="n"/>
      <c r="K31" s="32" t="n"/>
      <c r="L31" s="32" t="n"/>
      <c r="M31" s="32" t="n"/>
      <c r="N31" s="32" t="n"/>
      <c r="O31" s="32" t="n"/>
      <c r="P31" s="32" t="n"/>
      <c r="Q31" s="32" t="n"/>
      <c r="R31" s="32" t="n"/>
      <c r="S31" s="32" t="n"/>
      <c r="T31" s="32" t="n"/>
      <c r="U31" s="32" t="n"/>
      <c r="V31" s="32" t="n"/>
      <c r="W31" s="32" t="n"/>
      <c r="X31" s="32" t="n"/>
      <c r="Y31" s="32" t="n"/>
      <c r="Z31" s="32" t="n"/>
      <c r="AA31" s="32" t="n"/>
      <c r="AB31" s="32" t="n"/>
      <c r="AC31" s="32" t="n"/>
      <c r="AD31" s="32" t="n"/>
      <c r="AE31" s="32" t="n"/>
      <c r="AF31" s="32" t="n"/>
      <c r="AG31" s="32" t="n"/>
      <c r="AH31" s="32" t="n"/>
      <c r="AI31" s="31">
        <f>IF($B31="","",COUNTIF($D31:$AH31,"Ç"))</f>
        <v/>
      </c>
      <c r="AJ31" s="31">
        <f>IF($B31="","",COUNTIF($D31:$AH31,"YG"))</f>
        <v/>
      </c>
      <c r="AK31" s="31">
        <f>IF($B31="","",COUNTIF($D31:$AH31,"HT"))</f>
        <v/>
      </c>
      <c r="AL31" s="31">
        <f>IF($B31="","",COUNTIF($D31:$AH31,"RT"))</f>
        <v/>
      </c>
      <c r="AM31" s="31">
        <f>IF($B31="","",COUNTIF($D31:$AH31,"RÇ"))</f>
        <v/>
      </c>
      <c r="AN31" s="31">
        <f>IF($B31="","",COUNTIF($D31:$AH31,"Yİ"))</f>
        <v/>
      </c>
      <c r="AO31" s="31">
        <f>IF($B31="","",COUNTIF($D31:$AH31,"Mİ"))</f>
        <v/>
      </c>
      <c r="AP31" s="31">
        <f>IF($B31="","",COUNTIF($D31:$AH31,"Üİ"))</f>
        <v/>
      </c>
      <c r="AQ31" s="31">
        <f>IF($B31="","",COUNTIF($D31:$AH31,"R"))</f>
        <v/>
      </c>
      <c r="AR31" s="31">
        <f>IF($B31="","",COUNTIF($D31:$AH31,"D"))</f>
        <v/>
      </c>
      <c r="AS31" s="33">
        <f>IF($B31="","",AI31+AM31+0.5*AJ31)</f>
        <v/>
      </c>
      <c r="AT31" s="31">
        <f>IF($B31="","",AP31+AQ31+AR31)</f>
        <v/>
      </c>
      <c r="AU31" s="31">
        <f>IF(OR($B31="",COUNTA($D31:$AH31)=0),"",MAX(0,30-AT31))</f>
        <v/>
      </c>
      <c r="AV31" s="34" t="n"/>
      <c r="AW31" s="35">
        <f>IF(OR($B31="",AV31="",'Personel'!F30=""),"",'Personel'!F30/225*1.5*AV31)</f>
        <v/>
      </c>
      <c r="AX31" s="35">
        <f>IF(OR($B31="",'Personel'!F30=""),"",'Personel'!F30/30*AM31)</f>
        <v/>
      </c>
    </row>
    <row r="32">
      <c r="A32" s="31">
        <f>IF('Personel'!A31="","",'Personel'!A31)</f>
        <v/>
      </c>
      <c r="B32" s="31">
        <f>IF('Personel'!B31="","",'Personel'!B31)</f>
        <v/>
      </c>
      <c r="C32" s="31">
        <f>IF('Personel'!C31="","",'Personel'!C31)</f>
        <v/>
      </c>
      <c r="D32" s="32" t="n"/>
      <c r="E32" s="32" t="n"/>
      <c r="F32" s="32" t="n"/>
      <c r="G32" s="32" t="n"/>
      <c r="H32" s="32" t="n"/>
      <c r="I32" s="32" t="n"/>
      <c r="J32" s="32" t="n"/>
      <c r="K32" s="32" t="n"/>
      <c r="L32" s="32" t="n"/>
      <c r="M32" s="32" t="n"/>
      <c r="N32" s="32" t="n"/>
      <c r="O32" s="32" t="n"/>
      <c r="P32" s="32" t="n"/>
      <c r="Q32" s="32" t="n"/>
      <c r="R32" s="32" t="n"/>
      <c r="S32" s="32" t="n"/>
      <c r="T32" s="32" t="n"/>
      <c r="U32" s="32" t="n"/>
      <c r="V32" s="32" t="n"/>
      <c r="W32" s="32" t="n"/>
      <c r="X32" s="32" t="n"/>
      <c r="Y32" s="32" t="n"/>
      <c r="Z32" s="32" t="n"/>
      <c r="AA32" s="32" t="n"/>
      <c r="AB32" s="32" t="n"/>
      <c r="AC32" s="32" t="n"/>
      <c r="AD32" s="32" t="n"/>
      <c r="AE32" s="32" t="n"/>
      <c r="AF32" s="32" t="n"/>
      <c r="AG32" s="32" t="n"/>
      <c r="AH32" s="32" t="n"/>
      <c r="AI32" s="31">
        <f>IF($B32="","",COUNTIF($D32:$AH32,"Ç"))</f>
        <v/>
      </c>
      <c r="AJ32" s="31">
        <f>IF($B32="","",COUNTIF($D32:$AH32,"YG"))</f>
        <v/>
      </c>
      <c r="AK32" s="31">
        <f>IF($B32="","",COUNTIF($D32:$AH32,"HT"))</f>
        <v/>
      </c>
      <c r="AL32" s="31">
        <f>IF($B32="","",COUNTIF($D32:$AH32,"RT"))</f>
        <v/>
      </c>
      <c r="AM32" s="31">
        <f>IF($B32="","",COUNTIF($D32:$AH32,"RÇ"))</f>
        <v/>
      </c>
      <c r="AN32" s="31">
        <f>IF($B32="","",COUNTIF($D32:$AH32,"Yİ"))</f>
        <v/>
      </c>
      <c r="AO32" s="31">
        <f>IF($B32="","",COUNTIF($D32:$AH32,"Mİ"))</f>
        <v/>
      </c>
      <c r="AP32" s="31">
        <f>IF($B32="","",COUNTIF($D32:$AH32,"Üİ"))</f>
        <v/>
      </c>
      <c r="AQ32" s="31">
        <f>IF($B32="","",COUNTIF($D32:$AH32,"R"))</f>
        <v/>
      </c>
      <c r="AR32" s="31">
        <f>IF($B32="","",COUNTIF($D32:$AH32,"D"))</f>
        <v/>
      </c>
      <c r="AS32" s="33">
        <f>IF($B32="","",AI32+AM32+0.5*AJ32)</f>
        <v/>
      </c>
      <c r="AT32" s="31">
        <f>IF($B32="","",AP32+AQ32+AR32)</f>
        <v/>
      </c>
      <c r="AU32" s="31">
        <f>IF(OR($B32="",COUNTA($D32:$AH32)=0),"",MAX(0,30-AT32))</f>
        <v/>
      </c>
      <c r="AV32" s="34" t="n"/>
      <c r="AW32" s="35">
        <f>IF(OR($B32="",AV32="",'Personel'!F31=""),"",'Personel'!F31/225*1.5*AV32)</f>
        <v/>
      </c>
      <c r="AX32" s="35">
        <f>IF(OR($B32="",'Personel'!F31=""),"",'Personel'!F31/30*AM32)</f>
        <v/>
      </c>
    </row>
    <row r="33">
      <c r="A33" s="31">
        <f>IF('Personel'!A32="","",'Personel'!A32)</f>
        <v/>
      </c>
      <c r="B33" s="31">
        <f>IF('Personel'!B32="","",'Personel'!B32)</f>
        <v/>
      </c>
      <c r="C33" s="31">
        <f>IF('Personel'!C32="","",'Personel'!C32)</f>
        <v/>
      </c>
      <c r="D33" s="32" t="n"/>
      <c r="E33" s="32" t="n"/>
      <c r="F33" s="32" t="n"/>
      <c r="G33" s="32" t="n"/>
      <c r="H33" s="32" t="n"/>
      <c r="I33" s="32" t="n"/>
      <c r="J33" s="32" t="n"/>
      <c r="K33" s="32" t="n"/>
      <c r="L33" s="32" t="n"/>
      <c r="M33" s="32" t="n"/>
      <c r="N33" s="32" t="n"/>
      <c r="O33" s="32" t="n"/>
      <c r="P33" s="32" t="n"/>
      <c r="Q33" s="32" t="n"/>
      <c r="R33" s="32" t="n"/>
      <c r="S33" s="32" t="n"/>
      <c r="T33" s="32" t="n"/>
      <c r="U33" s="32" t="n"/>
      <c r="V33" s="32" t="n"/>
      <c r="W33" s="32" t="n"/>
      <c r="X33" s="32" t="n"/>
      <c r="Y33" s="32" t="n"/>
      <c r="Z33" s="32" t="n"/>
      <c r="AA33" s="32" t="n"/>
      <c r="AB33" s="32" t="n"/>
      <c r="AC33" s="32" t="n"/>
      <c r="AD33" s="32" t="n"/>
      <c r="AE33" s="32" t="n"/>
      <c r="AF33" s="32" t="n"/>
      <c r="AG33" s="32" t="n"/>
      <c r="AH33" s="32" t="n"/>
      <c r="AI33" s="31">
        <f>IF($B33="","",COUNTIF($D33:$AH33,"Ç"))</f>
        <v/>
      </c>
      <c r="AJ33" s="31">
        <f>IF($B33="","",COUNTIF($D33:$AH33,"YG"))</f>
        <v/>
      </c>
      <c r="AK33" s="31">
        <f>IF($B33="","",COUNTIF($D33:$AH33,"HT"))</f>
        <v/>
      </c>
      <c r="AL33" s="31">
        <f>IF($B33="","",COUNTIF($D33:$AH33,"RT"))</f>
        <v/>
      </c>
      <c r="AM33" s="31">
        <f>IF($B33="","",COUNTIF($D33:$AH33,"RÇ"))</f>
        <v/>
      </c>
      <c r="AN33" s="31">
        <f>IF($B33="","",COUNTIF($D33:$AH33,"Yİ"))</f>
        <v/>
      </c>
      <c r="AO33" s="31">
        <f>IF($B33="","",COUNTIF($D33:$AH33,"Mİ"))</f>
        <v/>
      </c>
      <c r="AP33" s="31">
        <f>IF($B33="","",COUNTIF($D33:$AH33,"Üİ"))</f>
        <v/>
      </c>
      <c r="AQ33" s="31">
        <f>IF($B33="","",COUNTIF($D33:$AH33,"R"))</f>
        <v/>
      </c>
      <c r="AR33" s="31">
        <f>IF($B33="","",COUNTIF($D33:$AH33,"D"))</f>
        <v/>
      </c>
      <c r="AS33" s="33">
        <f>IF($B33="","",AI33+AM33+0.5*AJ33)</f>
        <v/>
      </c>
      <c r="AT33" s="31">
        <f>IF($B33="","",AP33+AQ33+AR33)</f>
        <v/>
      </c>
      <c r="AU33" s="31">
        <f>IF(OR($B33="",COUNTA($D33:$AH33)=0),"",MAX(0,30-AT33))</f>
        <v/>
      </c>
      <c r="AV33" s="34" t="n"/>
      <c r="AW33" s="35">
        <f>IF(OR($B33="",AV33="",'Personel'!F32=""),"",'Personel'!F32/225*1.5*AV33)</f>
        <v/>
      </c>
      <c r="AX33" s="35">
        <f>IF(OR($B33="",'Personel'!F32=""),"",'Personel'!F32/30*AM33)</f>
        <v/>
      </c>
    </row>
    <row r="34">
      <c r="A34" s="31">
        <f>IF('Personel'!A33="","",'Personel'!A33)</f>
        <v/>
      </c>
      <c r="B34" s="31">
        <f>IF('Personel'!B33="","",'Personel'!B33)</f>
        <v/>
      </c>
      <c r="C34" s="31">
        <f>IF('Personel'!C33="","",'Personel'!C33)</f>
        <v/>
      </c>
      <c r="D34" s="32" t="n"/>
      <c r="E34" s="32" t="n"/>
      <c r="F34" s="32" t="n"/>
      <c r="G34" s="32" t="n"/>
      <c r="H34" s="32" t="n"/>
      <c r="I34" s="32" t="n"/>
      <c r="J34" s="32" t="n"/>
      <c r="K34" s="32" t="n"/>
      <c r="L34" s="32" t="n"/>
      <c r="M34" s="32" t="n"/>
      <c r="N34" s="32" t="n"/>
      <c r="O34" s="32" t="n"/>
      <c r="P34" s="32" t="n"/>
      <c r="Q34" s="32" t="n"/>
      <c r="R34" s="32" t="n"/>
      <c r="S34" s="32" t="n"/>
      <c r="T34" s="32" t="n"/>
      <c r="U34" s="32" t="n"/>
      <c r="V34" s="32" t="n"/>
      <c r="W34" s="32" t="n"/>
      <c r="X34" s="32" t="n"/>
      <c r="Y34" s="32" t="n"/>
      <c r="Z34" s="32" t="n"/>
      <c r="AA34" s="32" t="n"/>
      <c r="AB34" s="32" t="n"/>
      <c r="AC34" s="32" t="n"/>
      <c r="AD34" s="32" t="n"/>
      <c r="AE34" s="32" t="n"/>
      <c r="AF34" s="32" t="n"/>
      <c r="AG34" s="32" t="n"/>
      <c r="AH34" s="32" t="n"/>
      <c r="AI34" s="31">
        <f>IF($B34="","",COUNTIF($D34:$AH34,"Ç"))</f>
        <v/>
      </c>
      <c r="AJ34" s="31">
        <f>IF($B34="","",COUNTIF($D34:$AH34,"YG"))</f>
        <v/>
      </c>
      <c r="AK34" s="31">
        <f>IF($B34="","",COUNTIF($D34:$AH34,"HT"))</f>
        <v/>
      </c>
      <c r="AL34" s="31">
        <f>IF($B34="","",COUNTIF($D34:$AH34,"RT"))</f>
        <v/>
      </c>
      <c r="AM34" s="31">
        <f>IF($B34="","",COUNTIF($D34:$AH34,"RÇ"))</f>
        <v/>
      </c>
      <c r="AN34" s="31">
        <f>IF($B34="","",COUNTIF($D34:$AH34,"Yİ"))</f>
        <v/>
      </c>
      <c r="AO34" s="31">
        <f>IF($B34="","",COUNTIF($D34:$AH34,"Mİ"))</f>
        <v/>
      </c>
      <c r="AP34" s="31">
        <f>IF($B34="","",COUNTIF($D34:$AH34,"Üİ"))</f>
        <v/>
      </c>
      <c r="AQ34" s="31">
        <f>IF($B34="","",COUNTIF($D34:$AH34,"R"))</f>
        <v/>
      </c>
      <c r="AR34" s="31">
        <f>IF($B34="","",COUNTIF($D34:$AH34,"D"))</f>
        <v/>
      </c>
      <c r="AS34" s="33">
        <f>IF($B34="","",AI34+AM34+0.5*AJ34)</f>
        <v/>
      </c>
      <c r="AT34" s="31">
        <f>IF($B34="","",AP34+AQ34+AR34)</f>
        <v/>
      </c>
      <c r="AU34" s="31">
        <f>IF(OR($B34="",COUNTA($D34:$AH34)=0),"",MAX(0,30-AT34))</f>
        <v/>
      </c>
      <c r="AV34" s="34" t="n"/>
      <c r="AW34" s="35">
        <f>IF(OR($B34="",AV34="",'Personel'!F33=""),"",'Personel'!F33/225*1.5*AV34)</f>
        <v/>
      </c>
      <c r="AX34" s="35">
        <f>IF(OR($B34="",'Personel'!F33=""),"",'Personel'!F33/30*AM34)</f>
        <v/>
      </c>
    </row>
    <row r="35">
      <c r="A35" s="31">
        <f>IF('Personel'!A34="","",'Personel'!A34)</f>
        <v/>
      </c>
      <c r="B35" s="31">
        <f>IF('Personel'!B34="","",'Personel'!B34)</f>
        <v/>
      </c>
      <c r="C35" s="31">
        <f>IF('Personel'!C34="","",'Personel'!C34)</f>
        <v/>
      </c>
      <c r="D35" s="32" t="n"/>
      <c r="E35" s="32" t="n"/>
      <c r="F35" s="32" t="n"/>
      <c r="G35" s="32" t="n"/>
      <c r="H35" s="32" t="n"/>
      <c r="I35" s="32" t="n"/>
      <c r="J35" s="32" t="n"/>
      <c r="K35" s="32" t="n"/>
      <c r="L35" s="32" t="n"/>
      <c r="M35" s="32" t="n"/>
      <c r="N35" s="32" t="n"/>
      <c r="O35" s="32" t="n"/>
      <c r="P35" s="32" t="n"/>
      <c r="Q35" s="32" t="n"/>
      <c r="R35" s="32" t="n"/>
      <c r="S35" s="32" t="n"/>
      <c r="T35" s="32" t="n"/>
      <c r="U35" s="32" t="n"/>
      <c r="V35" s="32" t="n"/>
      <c r="W35" s="32" t="n"/>
      <c r="X35" s="32" t="n"/>
      <c r="Y35" s="32" t="n"/>
      <c r="Z35" s="32" t="n"/>
      <c r="AA35" s="32" t="n"/>
      <c r="AB35" s="32" t="n"/>
      <c r="AC35" s="32" t="n"/>
      <c r="AD35" s="32" t="n"/>
      <c r="AE35" s="32" t="n"/>
      <c r="AF35" s="32" t="n"/>
      <c r="AG35" s="32" t="n"/>
      <c r="AH35" s="32" t="n"/>
      <c r="AI35" s="31">
        <f>IF($B35="","",COUNTIF($D35:$AH35,"Ç"))</f>
        <v/>
      </c>
      <c r="AJ35" s="31">
        <f>IF($B35="","",COUNTIF($D35:$AH35,"YG"))</f>
        <v/>
      </c>
      <c r="AK35" s="31">
        <f>IF($B35="","",COUNTIF($D35:$AH35,"HT"))</f>
        <v/>
      </c>
      <c r="AL35" s="31">
        <f>IF($B35="","",COUNTIF($D35:$AH35,"RT"))</f>
        <v/>
      </c>
      <c r="AM35" s="31">
        <f>IF($B35="","",COUNTIF($D35:$AH35,"RÇ"))</f>
        <v/>
      </c>
      <c r="AN35" s="31">
        <f>IF($B35="","",COUNTIF($D35:$AH35,"Yİ"))</f>
        <v/>
      </c>
      <c r="AO35" s="31">
        <f>IF($B35="","",COUNTIF($D35:$AH35,"Mİ"))</f>
        <v/>
      </c>
      <c r="AP35" s="31">
        <f>IF($B35="","",COUNTIF($D35:$AH35,"Üİ"))</f>
        <v/>
      </c>
      <c r="AQ35" s="31">
        <f>IF($B35="","",COUNTIF($D35:$AH35,"R"))</f>
        <v/>
      </c>
      <c r="AR35" s="31">
        <f>IF($B35="","",COUNTIF($D35:$AH35,"D"))</f>
        <v/>
      </c>
      <c r="AS35" s="33">
        <f>IF($B35="","",AI35+AM35+0.5*AJ35)</f>
        <v/>
      </c>
      <c r="AT35" s="31">
        <f>IF($B35="","",AP35+AQ35+AR35)</f>
        <v/>
      </c>
      <c r="AU35" s="31">
        <f>IF(OR($B35="",COUNTA($D35:$AH35)=0),"",MAX(0,30-AT35))</f>
        <v/>
      </c>
      <c r="AV35" s="34" t="n"/>
      <c r="AW35" s="35">
        <f>IF(OR($B35="",AV35="",'Personel'!F34=""),"",'Personel'!F34/225*1.5*AV35)</f>
        <v/>
      </c>
      <c r="AX35" s="35">
        <f>IF(OR($B35="",'Personel'!F34=""),"",'Personel'!F34/30*AM35)</f>
        <v/>
      </c>
    </row>
    <row r="36">
      <c r="A36" s="31">
        <f>IF('Personel'!A35="","",'Personel'!A35)</f>
        <v/>
      </c>
      <c r="B36" s="31">
        <f>IF('Personel'!B35="","",'Personel'!B35)</f>
        <v/>
      </c>
      <c r="C36" s="31">
        <f>IF('Personel'!C35="","",'Personel'!C35)</f>
        <v/>
      </c>
      <c r="D36" s="32" t="n"/>
      <c r="E36" s="32" t="n"/>
      <c r="F36" s="32" t="n"/>
      <c r="G36" s="32" t="n"/>
      <c r="H36" s="32" t="n"/>
      <c r="I36" s="32" t="n"/>
      <c r="J36" s="32" t="n"/>
      <c r="K36" s="32" t="n"/>
      <c r="L36" s="32" t="n"/>
      <c r="M36" s="32" t="n"/>
      <c r="N36" s="32" t="n"/>
      <c r="O36" s="32" t="n"/>
      <c r="P36" s="32" t="n"/>
      <c r="Q36" s="32" t="n"/>
      <c r="R36" s="32" t="n"/>
      <c r="S36" s="32" t="n"/>
      <c r="T36" s="32" t="n"/>
      <c r="U36" s="32" t="n"/>
      <c r="V36" s="32" t="n"/>
      <c r="W36" s="32" t="n"/>
      <c r="X36" s="32" t="n"/>
      <c r="Y36" s="32" t="n"/>
      <c r="Z36" s="32" t="n"/>
      <c r="AA36" s="32" t="n"/>
      <c r="AB36" s="32" t="n"/>
      <c r="AC36" s="32" t="n"/>
      <c r="AD36" s="32" t="n"/>
      <c r="AE36" s="32" t="n"/>
      <c r="AF36" s="32" t="n"/>
      <c r="AG36" s="32" t="n"/>
      <c r="AH36" s="32" t="n"/>
      <c r="AI36" s="31">
        <f>IF($B36="","",COUNTIF($D36:$AH36,"Ç"))</f>
        <v/>
      </c>
      <c r="AJ36" s="31">
        <f>IF($B36="","",COUNTIF($D36:$AH36,"YG"))</f>
        <v/>
      </c>
      <c r="AK36" s="31">
        <f>IF($B36="","",COUNTIF($D36:$AH36,"HT"))</f>
        <v/>
      </c>
      <c r="AL36" s="31">
        <f>IF($B36="","",COUNTIF($D36:$AH36,"RT"))</f>
        <v/>
      </c>
      <c r="AM36" s="31">
        <f>IF($B36="","",COUNTIF($D36:$AH36,"RÇ"))</f>
        <v/>
      </c>
      <c r="AN36" s="31">
        <f>IF($B36="","",COUNTIF($D36:$AH36,"Yİ"))</f>
        <v/>
      </c>
      <c r="AO36" s="31">
        <f>IF($B36="","",COUNTIF($D36:$AH36,"Mİ"))</f>
        <v/>
      </c>
      <c r="AP36" s="31">
        <f>IF($B36="","",COUNTIF($D36:$AH36,"Üİ"))</f>
        <v/>
      </c>
      <c r="AQ36" s="31">
        <f>IF($B36="","",COUNTIF($D36:$AH36,"R"))</f>
        <v/>
      </c>
      <c r="AR36" s="31">
        <f>IF($B36="","",COUNTIF($D36:$AH36,"D"))</f>
        <v/>
      </c>
      <c r="AS36" s="33">
        <f>IF($B36="","",AI36+AM36+0.5*AJ36)</f>
        <v/>
      </c>
      <c r="AT36" s="31">
        <f>IF($B36="","",AP36+AQ36+AR36)</f>
        <v/>
      </c>
      <c r="AU36" s="31">
        <f>IF(OR($B36="",COUNTA($D36:$AH36)=0),"",MAX(0,30-AT36))</f>
        <v/>
      </c>
      <c r="AV36" s="34" t="n"/>
      <c r="AW36" s="35">
        <f>IF(OR($B36="",AV36="",'Personel'!F35=""),"",'Personel'!F35/225*1.5*AV36)</f>
        <v/>
      </c>
      <c r="AX36" s="35">
        <f>IF(OR($B36="",'Personel'!F35=""),"",'Personel'!F35/30*AM36)</f>
        <v/>
      </c>
    </row>
    <row r="37">
      <c r="A37" s="31">
        <f>IF('Personel'!A36="","",'Personel'!A36)</f>
        <v/>
      </c>
      <c r="B37" s="31">
        <f>IF('Personel'!B36="","",'Personel'!B36)</f>
        <v/>
      </c>
      <c r="C37" s="31">
        <f>IF('Personel'!C36="","",'Personel'!C36)</f>
        <v/>
      </c>
      <c r="D37" s="32" t="n"/>
      <c r="E37" s="32" t="n"/>
      <c r="F37" s="32" t="n"/>
      <c r="G37" s="32" t="n"/>
      <c r="H37" s="32" t="n"/>
      <c r="I37" s="32" t="n"/>
      <c r="J37" s="32" t="n"/>
      <c r="K37" s="32" t="n"/>
      <c r="L37" s="32" t="n"/>
      <c r="M37" s="32" t="n"/>
      <c r="N37" s="32" t="n"/>
      <c r="O37" s="32" t="n"/>
      <c r="P37" s="32" t="n"/>
      <c r="Q37" s="32" t="n"/>
      <c r="R37" s="32" t="n"/>
      <c r="S37" s="32" t="n"/>
      <c r="T37" s="32" t="n"/>
      <c r="U37" s="32" t="n"/>
      <c r="V37" s="32" t="n"/>
      <c r="W37" s="32" t="n"/>
      <c r="X37" s="32" t="n"/>
      <c r="Y37" s="32" t="n"/>
      <c r="Z37" s="32" t="n"/>
      <c r="AA37" s="32" t="n"/>
      <c r="AB37" s="32" t="n"/>
      <c r="AC37" s="32" t="n"/>
      <c r="AD37" s="32" t="n"/>
      <c r="AE37" s="32" t="n"/>
      <c r="AF37" s="32" t="n"/>
      <c r="AG37" s="32" t="n"/>
      <c r="AH37" s="32" t="n"/>
      <c r="AI37" s="31">
        <f>IF($B37="","",COUNTIF($D37:$AH37,"Ç"))</f>
        <v/>
      </c>
      <c r="AJ37" s="31">
        <f>IF($B37="","",COUNTIF($D37:$AH37,"YG"))</f>
        <v/>
      </c>
      <c r="AK37" s="31">
        <f>IF($B37="","",COUNTIF($D37:$AH37,"HT"))</f>
        <v/>
      </c>
      <c r="AL37" s="31">
        <f>IF($B37="","",COUNTIF($D37:$AH37,"RT"))</f>
        <v/>
      </c>
      <c r="AM37" s="31">
        <f>IF($B37="","",COUNTIF($D37:$AH37,"RÇ"))</f>
        <v/>
      </c>
      <c r="AN37" s="31">
        <f>IF($B37="","",COUNTIF($D37:$AH37,"Yİ"))</f>
        <v/>
      </c>
      <c r="AO37" s="31">
        <f>IF($B37="","",COUNTIF($D37:$AH37,"Mİ"))</f>
        <v/>
      </c>
      <c r="AP37" s="31">
        <f>IF($B37="","",COUNTIF($D37:$AH37,"Üİ"))</f>
        <v/>
      </c>
      <c r="AQ37" s="31">
        <f>IF($B37="","",COUNTIF($D37:$AH37,"R"))</f>
        <v/>
      </c>
      <c r="AR37" s="31">
        <f>IF($B37="","",COUNTIF($D37:$AH37,"D"))</f>
        <v/>
      </c>
      <c r="AS37" s="33">
        <f>IF($B37="","",AI37+AM37+0.5*AJ37)</f>
        <v/>
      </c>
      <c r="AT37" s="31">
        <f>IF($B37="","",AP37+AQ37+AR37)</f>
        <v/>
      </c>
      <c r="AU37" s="31">
        <f>IF(OR($B37="",COUNTA($D37:$AH37)=0),"",MAX(0,30-AT37))</f>
        <v/>
      </c>
      <c r="AV37" s="34" t="n"/>
      <c r="AW37" s="35">
        <f>IF(OR($B37="",AV37="",'Personel'!F36=""),"",'Personel'!F36/225*1.5*AV37)</f>
        <v/>
      </c>
      <c r="AX37" s="35">
        <f>IF(OR($B37="",'Personel'!F36=""),"",'Personel'!F36/30*AM37)</f>
        <v/>
      </c>
    </row>
    <row r="38">
      <c r="A38" s="31">
        <f>IF('Personel'!A37="","",'Personel'!A37)</f>
        <v/>
      </c>
      <c r="B38" s="31">
        <f>IF('Personel'!B37="","",'Personel'!B37)</f>
        <v/>
      </c>
      <c r="C38" s="31">
        <f>IF('Personel'!C37="","",'Personel'!C37)</f>
        <v/>
      </c>
      <c r="D38" s="32" t="n"/>
      <c r="E38" s="32" t="n"/>
      <c r="F38" s="32" t="n"/>
      <c r="G38" s="32" t="n"/>
      <c r="H38" s="32" t="n"/>
      <c r="I38" s="32" t="n"/>
      <c r="J38" s="32" t="n"/>
      <c r="K38" s="32" t="n"/>
      <c r="L38" s="32" t="n"/>
      <c r="M38" s="32" t="n"/>
      <c r="N38" s="32" t="n"/>
      <c r="O38" s="32" t="n"/>
      <c r="P38" s="32" t="n"/>
      <c r="Q38" s="32" t="n"/>
      <c r="R38" s="32" t="n"/>
      <c r="S38" s="32" t="n"/>
      <c r="T38" s="32" t="n"/>
      <c r="U38" s="32" t="n"/>
      <c r="V38" s="32" t="n"/>
      <c r="W38" s="32" t="n"/>
      <c r="X38" s="32" t="n"/>
      <c r="Y38" s="32" t="n"/>
      <c r="Z38" s="32" t="n"/>
      <c r="AA38" s="32" t="n"/>
      <c r="AB38" s="32" t="n"/>
      <c r="AC38" s="32" t="n"/>
      <c r="AD38" s="32" t="n"/>
      <c r="AE38" s="32" t="n"/>
      <c r="AF38" s="32" t="n"/>
      <c r="AG38" s="32" t="n"/>
      <c r="AH38" s="32" t="n"/>
      <c r="AI38" s="31">
        <f>IF($B38="","",COUNTIF($D38:$AH38,"Ç"))</f>
        <v/>
      </c>
      <c r="AJ38" s="31">
        <f>IF($B38="","",COUNTIF($D38:$AH38,"YG"))</f>
        <v/>
      </c>
      <c r="AK38" s="31">
        <f>IF($B38="","",COUNTIF($D38:$AH38,"HT"))</f>
        <v/>
      </c>
      <c r="AL38" s="31">
        <f>IF($B38="","",COUNTIF($D38:$AH38,"RT"))</f>
        <v/>
      </c>
      <c r="AM38" s="31">
        <f>IF($B38="","",COUNTIF($D38:$AH38,"RÇ"))</f>
        <v/>
      </c>
      <c r="AN38" s="31">
        <f>IF($B38="","",COUNTIF($D38:$AH38,"Yİ"))</f>
        <v/>
      </c>
      <c r="AO38" s="31">
        <f>IF($B38="","",COUNTIF($D38:$AH38,"Mİ"))</f>
        <v/>
      </c>
      <c r="AP38" s="31">
        <f>IF($B38="","",COUNTIF($D38:$AH38,"Üİ"))</f>
        <v/>
      </c>
      <c r="AQ38" s="31">
        <f>IF($B38="","",COUNTIF($D38:$AH38,"R"))</f>
        <v/>
      </c>
      <c r="AR38" s="31">
        <f>IF($B38="","",COUNTIF($D38:$AH38,"D"))</f>
        <v/>
      </c>
      <c r="AS38" s="33">
        <f>IF($B38="","",AI38+AM38+0.5*AJ38)</f>
        <v/>
      </c>
      <c r="AT38" s="31">
        <f>IF($B38="","",AP38+AQ38+AR38)</f>
        <v/>
      </c>
      <c r="AU38" s="31">
        <f>IF(OR($B38="",COUNTA($D38:$AH38)=0),"",MAX(0,30-AT38))</f>
        <v/>
      </c>
      <c r="AV38" s="34" t="n"/>
      <c r="AW38" s="35">
        <f>IF(OR($B38="",AV38="",'Personel'!F37=""),"",'Personel'!F37/225*1.5*AV38)</f>
        <v/>
      </c>
      <c r="AX38" s="35">
        <f>IF(OR($B38="",'Personel'!F37=""),"",'Personel'!F37/30*AM38)</f>
        <v/>
      </c>
    </row>
    <row r="39">
      <c r="A39" s="31">
        <f>IF('Personel'!A38="","",'Personel'!A38)</f>
        <v/>
      </c>
      <c r="B39" s="31">
        <f>IF('Personel'!B38="","",'Personel'!B38)</f>
        <v/>
      </c>
      <c r="C39" s="31">
        <f>IF('Personel'!C38="","",'Personel'!C38)</f>
        <v/>
      </c>
      <c r="D39" s="32" t="n"/>
      <c r="E39" s="32" t="n"/>
      <c r="F39" s="32" t="n"/>
      <c r="G39" s="32" t="n"/>
      <c r="H39" s="32" t="n"/>
      <c r="I39" s="32" t="n"/>
      <c r="J39" s="32" t="n"/>
      <c r="K39" s="32" t="n"/>
      <c r="L39" s="32" t="n"/>
      <c r="M39" s="32" t="n"/>
      <c r="N39" s="32" t="n"/>
      <c r="O39" s="32" t="n"/>
      <c r="P39" s="32" t="n"/>
      <c r="Q39" s="32" t="n"/>
      <c r="R39" s="32" t="n"/>
      <c r="S39" s="32" t="n"/>
      <c r="T39" s="32" t="n"/>
      <c r="U39" s="32" t="n"/>
      <c r="V39" s="32" t="n"/>
      <c r="W39" s="32" t="n"/>
      <c r="X39" s="32" t="n"/>
      <c r="Y39" s="32" t="n"/>
      <c r="Z39" s="32" t="n"/>
      <c r="AA39" s="32" t="n"/>
      <c r="AB39" s="32" t="n"/>
      <c r="AC39" s="32" t="n"/>
      <c r="AD39" s="32" t="n"/>
      <c r="AE39" s="32" t="n"/>
      <c r="AF39" s="32" t="n"/>
      <c r="AG39" s="32" t="n"/>
      <c r="AH39" s="32" t="n"/>
      <c r="AI39" s="31">
        <f>IF($B39="","",COUNTIF($D39:$AH39,"Ç"))</f>
        <v/>
      </c>
      <c r="AJ39" s="31">
        <f>IF($B39="","",COUNTIF($D39:$AH39,"YG"))</f>
        <v/>
      </c>
      <c r="AK39" s="31">
        <f>IF($B39="","",COUNTIF($D39:$AH39,"HT"))</f>
        <v/>
      </c>
      <c r="AL39" s="31">
        <f>IF($B39="","",COUNTIF($D39:$AH39,"RT"))</f>
        <v/>
      </c>
      <c r="AM39" s="31">
        <f>IF($B39="","",COUNTIF($D39:$AH39,"RÇ"))</f>
        <v/>
      </c>
      <c r="AN39" s="31">
        <f>IF($B39="","",COUNTIF($D39:$AH39,"Yİ"))</f>
        <v/>
      </c>
      <c r="AO39" s="31">
        <f>IF($B39="","",COUNTIF($D39:$AH39,"Mİ"))</f>
        <v/>
      </c>
      <c r="AP39" s="31">
        <f>IF($B39="","",COUNTIF($D39:$AH39,"Üİ"))</f>
        <v/>
      </c>
      <c r="AQ39" s="31">
        <f>IF($B39="","",COUNTIF($D39:$AH39,"R"))</f>
        <v/>
      </c>
      <c r="AR39" s="31">
        <f>IF($B39="","",COUNTIF($D39:$AH39,"D"))</f>
        <v/>
      </c>
      <c r="AS39" s="33">
        <f>IF($B39="","",AI39+AM39+0.5*AJ39)</f>
        <v/>
      </c>
      <c r="AT39" s="31">
        <f>IF($B39="","",AP39+AQ39+AR39)</f>
        <v/>
      </c>
      <c r="AU39" s="31">
        <f>IF(OR($B39="",COUNTA($D39:$AH39)=0),"",MAX(0,30-AT39))</f>
        <v/>
      </c>
      <c r="AV39" s="34" t="n"/>
      <c r="AW39" s="35">
        <f>IF(OR($B39="",AV39="",'Personel'!F38=""),"",'Personel'!F38/225*1.5*AV39)</f>
        <v/>
      </c>
      <c r="AX39" s="35">
        <f>IF(OR($B39="",'Personel'!F38=""),"",'Personel'!F38/30*AM39)</f>
        <v/>
      </c>
    </row>
    <row r="40">
      <c r="A40" s="31">
        <f>IF('Personel'!A39="","",'Personel'!A39)</f>
        <v/>
      </c>
      <c r="B40" s="31">
        <f>IF('Personel'!B39="","",'Personel'!B39)</f>
        <v/>
      </c>
      <c r="C40" s="31">
        <f>IF('Personel'!C39="","",'Personel'!C39)</f>
        <v/>
      </c>
      <c r="D40" s="32" t="n"/>
      <c r="E40" s="32" t="n"/>
      <c r="F40" s="32" t="n"/>
      <c r="G40" s="32" t="n"/>
      <c r="H40" s="32" t="n"/>
      <c r="I40" s="32" t="n"/>
      <c r="J40" s="32" t="n"/>
      <c r="K40" s="32" t="n"/>
      <c r="L40" s="32" t="n"/>
      <c r="M40" s="32" t="n"/>
      <c r="N40" s="32" t="n"/>
      <c r="O40" s="32" t="n"/>
      <c r="P40" s="32" t="n"/>
      <c r="Q40" s="32" t="n"/>
      <c r="R40" s="32" t="n"/>
      <c r="S40" s="32" t="n"/>
      <c r="T40" s="32" t="n"/>
      <c r="U40" s="32" t="n"/>
      <c r="V40" s="32" t="n"/>
      <c r="W40" s="32" t="n"/>
      <c r="X40" s="32" t="n"/>
      <c r="Y40" s="32" t="n"/>
      <c r="Z40" s="32" t="n"/>
      <c r="AA40" s="32" t="n"/>
      <c r="AB40" s="32" t="n"/>
      <c r="AC40" s="32" t="n"/>
      <c r="AD40" s="32" t="n"/>
      <c r="AE40" s="32" t="n"/>
      <c r="AF40" s="32" t="n"/>
      <c r="AG40" s="32" t="n"/>
      <c r="AH40" s="32" t="n"/>
      <c r="AI40" s="31">
        <f>IF($B40="","",COUNTIF($D40:$AH40,"Ç"))</f>
        <v/>
      </c>
      <c r="AJ40" s="31">
        <f>IF($B40="","",COUNTIF($D40:$AH40,"YG"))</f>
        <v/>
      </c>
      <c r="AK40" s="31">
        <f>IF($B40="","",COUNTIF($D40:$AH40,"HT"))</f>
        <v/>
      </c>
      <c r="AL40" s="31">
        <f>IF($B40="","",COUNTIF($D40:$AH40,"RT"))</f>
        <v/>
      </c>
      <c r="AM40" s="31">
        <f>IF($B40="","",COUNTIF($D40:$AH40,"RÇ"))</f>
        <v/>
      </c>
      <c r="AN40" s="31">
        <f>IF($B40="","",COUNTIF($D40:$AH40,"Yİ"))</f>
        <v/>
      </c>
      <c r="AO40" s="31">
        <f>IF($B40="","",COUNTIF($D40:$AH40,"Mİ"))</f>
        <v/>
      </c>
      <c r="AP40" s="31">
        <f>IF($B40="","",COUNTIF($D40:$AH40,"Üİ"))</f>
        <v/>
      </c>
      <c r="AQ40" s="31">
        <f>IF($B40="","",COUNTIF($D40:$AH40,"R"))</f>
        <v/>
      </c>
      <c r="AR40" s="31">
        <f>IF($B40="","",COUNTIF($D40:$AH40,"D"))</f>
        <v/>
      </c>
      <c r="AS40" s="33">
        <f>IF($B40="","",AI40+AM40+0.5*AJ40)</f>
        <v/>
      </c>
      <c r="AT40" s="31">
        <f>IF($B40="","",AP40+AQ40+AR40)</f>
        <v/>
      </c>
      <c r="AU40" s="31">
        <f>IF(OR($B40="",COUNTA($D40:$AH40)=0),"",MAX(0,30-AT40))</f>
        <v/>
      </c>
      <c r="AV40" s="34" t="n"/>
      <c r="AW40" s="35">
        <f>IF(OR($B40="",AV40="",'Personel'!F39=""),"",'Personel'!F39/225*1.5*AV40)</f>
        <v/>
      </c>
      <c r="AX40" s="35">
        <f>IF(OR($B40="",'Personel'!F39=""),"",'Personel'!F39/30*AM40)</f>
        <v/>
      </c>
    </row>
    <row r="41">
      <c r="A41" s="31">
        <f>IF('Personel'!A40="","",'Personel'!A40)</f>
        <v/>
      </c>
      <c r="B41" s="31">
        <f>IF('Personel'!B40="","",'Personel'!B40)</f>
        <v/>
      </c>
      <c r="C41" s="31">
        <f>IF('Personel'!C40="","",'Personel'!C40)</f>
        <v/>
      </c>
      <c r="D41" s="32" t="n"/>
      <c r="E41" s="32" t="n"/>
      <c r="F41" s="32" t="n"/>
      <c r="G41" s="32" t="n"/>
      <c r="H41" s="32" t="n"/>
      <c r="I41" s="32" t="n"/>
      <c r="J41" s="32" t="n"/>
      <c r="K41" s="32" t="n"/>
      <c r="L41" s="32" t="n"/>
      <c r="M41" s="32" t="n"/>
      <c r="N41" s="32" t="n"/>
      <c r="O41" s="32" t="n"/>
      <c r="P41" s="32" t="n"/>
      <c r="Q41" s="32" t="n"/>
      <c r="R41" s="32" t="n"/>
      <c r="S41" s="32" t="n"/>
      <c r="T41" s="32" t="n"/>
      <c r="U41" s="32" t="n"/>
      <c r="V41" s="32" t="n"/>
      <c r="W41" s="32" t="n"/>
      <c r="X41" s="32" t="n"/>
      <c r="Y41" s="32" t="n"/>
      <c r="Z41" s="32" t="n"/>
      <c r="AA41" s="32" t="n"/>
      <c r="AB41" s="32" t="n"/>
      <c r="AC41" s="32" t="n"/>
      <c r="AD41" s="32" t="n"/>
      <c r="AE41" s="32" t="n"/>
      <c r="AF41" s="32" t="n"/>
      <c r="AG41" s="32" t="n"/>
      <c r="AH41" s="32" t="n"/>
      <c r="AI41" s="31">
        <f>IF($B41="","",COUNTIF($D41:$AH41,"Ç"))</f>
        <v/>
      </c>
      <c r="AJ41" s="31">
        <f>IF($B41="","",COUNTIF($D41:$AH41,"YG"))</f>
        <v/>
      </c>
      <c r="AK41" s="31">
        <f>IF($B41="","",COUNTIF($D41:$AH41,"HT"))</f>
        <v/>
      </c>
      <c r="AL41" s="31">
        <f>IF($B41="","",COUNTIF($D41:$AH41,"RT"))</f>
        <v/>
      </c>
      <c r="AM41" s="31">
        <f>IF($B41="","",COUNTIF($D41:$AH41,"RÇ"))</f>
        <v/>
      </c>
      <c r="AN41" s="31">
        <f>IF($B41="","",COUNTIF($D41:$AH41,"Yİ"))</f>
        <v/>
      </c>
      <c r="AO41" s="31">
        <f>IF($B41="","",COUNTIF($D41:$AH41,"Mİ"))</f>
        <v/>
      </c>
      <c r="AP41" s="31">
        <f>IF($B41="","",COUNTIF($D41:$AH41,"Üİ"))</f>
        <v/>
      </c>
      <c r="AQ41" s="31">
        <f>IF($B41="","",COUNTIF($D41:$AH41,"R"))</f>
        <v/>
      </c>
      <c r="AR41" s="31">
        <f>IF($B41="","",COUNTIF($D41:$AH41,"D"))</f>
        <v/>
      </c>
      <c r="AS41" s="33">
        <f>IF($B41="","",AI41+AM41+0.5*AJ41)</f>
        <v/>
      </c>
      <c r="AT41" s="31">
        <f>IF($B41="","",AP41+AQ41+AR41)</f>
        <v/>
      </c>
      <c r="AU41" s="31">
        <f>IF(OR($B41="",COUNTA($D41:$AH41)=0),"",MAX(0,30-AT41))</f>
        <v/>
      </c>
      <c r="AV41" s="34" t="n"/>
      <c r="AW41" s="35">
        <f>IF(OR($B41="",AV41="",'Personel'!F40=""),"",'Personel'!F40/225*1.5*AV41)</f>
        <v/>
      </c>
      <c r="AX41" s="35">
        <f>IF(OR($B41="",'Personel'!F40=""),"",'Personel'!F40/30*AM41)</f>
        <v/>
      </c>
    </row>
    <row r="42">
      <c r="A42" s="31">
        <f>IF('Personel'!A41="","",'Personel'!A41)</f>
        <v/>
      </c>
      <c r="B42" s="31">
        <f>IF('Personel'!B41="","",'Personel'!B41)</f>
        <v/>
      </c>
      <c r="C42" s="31">
        <f>IF('Personel'!C41="","",'Personel'!C41)</f>
        <v/>
      </c>
      <c r="D42" s="32" t="n"/>
      <c r="E42" s="32" t="n"/>
      <c r="F42" s="32" t="n"/>
      <c r="G42" s="32" t="n"/>
      <c r="H42" s="32" t="n"/>
      <c r="I42" s="32" t="n"/>
      <c r="J42" s="32" t="n"/>
      <c r="K42" s="32" t="n"/>
      <c r="L42" s="32" t="n"/>
      <c r="M42" s="32" t="n"/>
      <c r="N42" s="32" t="n"/>
      <c r="O42" s="32" t="n"/>
      <c r="P42" s="32" t="n"/>
      <c r="Q42" s="32" t="n"/>
      <c r="R42" s="32" t="n"/>
      <c r="S42" s="32" t="n"/>
      <c r="T42" s="32" t="n"/>
      <c r="U42" s="32" t="n"/>
      <c r="V42" s="32" t="n"/>
      <c r="W42" s="32" t="n"/>
      <c r="X42" s="32" t="n"/>
      <c r="Y42" s="32" t="n"/>
      <c r="Z42" s="32" t="n"/>
      <c r="AA42" s="32" t="n"/>
      <c r="AB42" s="32" t="n"/>
      <c r="AC42" s="32" t="n"/>
      <c r="AD42" s="32" t="n"/>
      <c r="AE42" s="32" t="n"/>
      <c r="AF42" s="32" t="n"/>
      <c r="AG42" s="32" t="n"/>
      <c r="AH42" s="32" t="n"/>
      <c r="AI42" s="31">
        <f>IF($B42="","",COUNTIF($D42:$AH42,"Ç"))</f>
        <v/>
      </c>
      <c r="AJ42" s="31">
        <f>IF($B42="","",COUNTIF($D42:$AH42,"YG"))</f>
        <v/>
      </c>
      <c r="AK42" s="31">
        <f>IF($B42="","",COUNTIF($D42:$AH42,"HT"))</f>
        <v/>
      </c>
      <c r="AL42" s="31">
        <f>IF($B42="","",COUNTIF($D42:$AH42,"RT"))</f>
        <v/>
      </c>
      <c r="AM42" s="31">
        <f>IF($B42="","",COUNTIF($D42:$AH42,"RÇ"))</f>
        <v/>
      </c>
      <c r="AN42" s="31">
        <f>IF($B42="","",COUNTIF($D42:$AH42,"Yİ"))</f>
        <v/>
      </c>
      <c r="AO42" s="31">
        <f>IF($B42="","",COUNTIF($D42:$AH42,"Mİ"))</f>
        <v/>
      </c>
      <c r="AP42" s="31">
        <f>IF($B42="","",COUNTIF($D42:$AH42,"Üİ"))</f>
        <v/>
      </c>
      <c r="AQ42" s="31">
        <f>IF($B42="","",COUNTIF($D42:$AH42,"R"))</f>
        <v/>
      </c>
      <c r="AR42" s="31">
        <f>IF($B42="","",COUNTIF($D42:$AH42,"D"))</f>
        <v/>
      </c>
      <c r="AS42" s="33">
        <f>IF($B42="","",AI42+AM42+0.5*AJ42)</f>
        <v/>
      </c>
      <c r="AT42" s="31">
        <f>IF($B42="","",AP42+AQ42+AR42)</f>
        <v/>
      </c>
      <c r="AU42" s="31">
        <f>IF(OR($B42="",COUNTA($D42:$AH42)=0),"",MAX(0,30-AT42))</f>
        <v/>
      </c>
      <c r="AV42" s="34" t="n"/>
      <c r="AW42" s="35">
        <f>IF(OR($B42="",AV42="",'Personel'!F41=""),"",'Personel'!F41/225*1.5*AV42)</f>
        <v/>
      </c>
      <c r="AX42" s="35">
        <f>IF(OR($B42="",'Personel'!F41=""),"",'Personel'!F41/30*AM42)</f>
        <v/>
      </c>
    </row>
    <row r="43">
      <c r="A43" s="31">
        <f>IF('Personel'!A42="","",'Personel'!A42)</f>
        <v/>
      </c>
      <c r="B43" s="31">
        <f>IF('Personel'!B42="","",'Personel'!B42)</f>
        <v/>
      </c>
      <c r="C43" s="31">
        <f>IF('Personel'!C42="","",'Personel'!C42)</f>
        <v/>
      </c>
      <c r="D43" s="32" t="n"/>
      <c r="E43" s="32" t="n"/>
      <c r="F43" s="32" t="n"/>
      <c r="G43" s="32" t="n"/>
      <c r="H43" s="32" t="n"/>
      <c r="I43" s="32" t="n"/>
      <c r="J43" s="32" t="n"/>
      <c r="K43" s="32" t="n"/>
      <c r="L43" s="32" t="n"/>
      <c r="M43" s="32" t="n"/>
      <c r="N43" s="32" t="n"/>
      <c r="O43" s="32" t="n"/>
      <c r="P43" s="32" t="n"/>
      <c r="Q43" s="32" t="n"/>
      <c r="R43" s="32" t="n"/>
      <c r="S43" s="32" t="n"/>
      <c r="T43" s="32" t="n"/>
      <c r="U43" s="32" t="n"/>
      <c r="V43" s="32" t="n"/>
      <c r="W43" s="32" t="n"/>
      <c r="X43" s="32" t="n"/>
      <c r="Y43" s="32" t="n"/>
      <c r="Z43" s="32" t="n"/>
      <c r="AA43" s="32" t="n"/>
      <c r="AB43" s="32" t="n"/>
      <c r="AC43" s="32" t="n"/>
      <c r="AD43" s="32" t="n"/>
      <c r="AE43" s="32" t="n"/>
      <c r="AF43" s="32" t="n"/>
      <c r="AG43" s="32" t="n"/>
      <c r="AH43" s="32" t="n"/>
      <c r="AI43" s="31">
        <f>IF($B43="","",COUNTIF($D43:$AH43,"Ç"))</f>
        <v/>
      </c>
      <c r="AJ43" s="31">
        <f>IF($B43="","",COUNTIF($D43:$AH43,"YG"))</f>
        <v/>
      </c>
      <c r="AK43" s="31">
        <f>IF($B43="","",COUNTIF($D43:$AH43,"HT"))</f>
        <v/>
      </c>
      <c r="AL43" s="31">
        <f>IF($B43="","",COUNTIF($D43:$AH43,"RT"))</f>
        <v/>
      </c>
      <c r="AM43" s="31">
        <f>IF($B43="","",COUNTIF($D43:$AH43,"RÇ"))</f>
        <v/>
      </c>
      <c r="AN43" s="31">
        <f>IF($B43="","",COUNTIF($D43:$AH43,"Yİ"))</f>
        <v/>
      </c>
      <c r="AO43" s="31">
        <f>IF($B43="","",COUNTIF($D43:$AH43,"Mİ"))</f>
        <v/>
      </c>
      <c r="AP43" s="31">
        <f>IF($B43="","",COUNTIF($D43:$AH43,"Üİ"))</f>
        <v/>
      </c>
      <c r="AQ43" s="31">
        <f>IF($B43="","",COUNTIF($D43:$AH43,"R"))</f>
        <v/>
      </c>
      <c r="AR43" s="31">
        <f>IF($B43="","",COUNTIF($D43:$AH43,"D"))</f>
        <v/>
      </c>
      <c r="AS43" s="33">
        <f>IF($B43="","",AI43+AM43+0.5*AJ43)</f>
        <v/>
      </c>
      <c r="AT43" s="31">
        <f>IF($B43="","",AP43+AQ43+AR43)</f>
        <v/>
      </c>
      <c r="AU43" s="31">
        <f>IF(OR($B43="",COUNTA($D43:$AH43)=0),"",MAX(0,30-AT43))</f>
        <v/>
      </c>
      <c r="AV43" s="34" t="n"/>
      <c r="AW43" s="35">
        <f>IF(OR($B43="",AV43="",'Personel'!F42=""),"",'Personel'!F42/225*1.5*AV43)</f>
        <v/>
      </c>
      <c r="AX43" s="35">
        <f>IF(OR($B43="",'Personel'!F42=""),"",'Personel'!F42/30*AM43)</f>
        <v/>
      </c>
    </row>
    <row r="44">
      <c r="A44" s="31">
        <f>IF('Personel'!A43="","",'Personel'!A43)</f>
        <v/>
      </c>
      <c r="B44" s="31">
        <f>IF('Personel'!B43="","",'Personel'!B43)</f>
        <v/>
      </c>
      <c r="C44" s="31">
        <f>IF('Personel'!C43="","",'Personel'!C43)</f>
        <v/>
      </c>
      <c r="D44" s="32" t="n"/>
      <c r="E44" s="32" t="n"/>
      <c r="F44" s="32" t="n"/>
      <c r="G44" s="32" t="n"/>
      <c r="H44" s="32" t="n"/>
      <c r="I44" s="32" t="n"/>
      <c r="J44" s="32" t="n"/>
      <c r="K44" s="32" t="n"/>
      <c r="L44" s="32" t="n"/>
      <c r="M44" s="32" t="n"/>
      <c r="N44" s="32" t="n"/>
      <c r="O44" s="32" t="n"/>
      <c r="P44" s="32" t="n"/>
      <c r="Q44" s="32" t="n"/>
      <c r="R44" s="32" t="n"/>
      <c r="S44" s="32" t="n"/>
      <c r="T44" s="32" t="n"/>
      <c r="U44" s="32" t="n"/>
      <c r="V44" s="32" t="n"/>
      <c r="W44" s="32" t="n"/>
      <c r="X44" s="32" t="n"/>
      <c r="Y44" s="32" t="n"/>
      <c r="Z44" s="32" t="n"/>
      <c r="AA44" s="32" t="n"/>
      <c r="AB44" s="32" t="n"/>
      <c r="AC44" s="32" t="n"/>
      <c r="AD44" s="32" t="n"/>
      <c r="AE44" s="32" t="n"/>
      <c r="AF44" s="32" t="n"/>
      <c r="AG44" s="32" t="n"/>
      <c r="AH44" s="32" t="n"/>
      <c r="AI44" s="31">
        <f>IF($B44="","",COUNTIF($D44:$AH44,"Ç"))</f>
        <v/>
      </c>
      <c r="AJ44" s="31">
        <f>IF($B44="","",COUNTIF($D44:$AH44,"YG"))</f>
        <v/>
      </c>
      <c r="AK44" s="31">
        <f>IF($B44="","",COUNTIF($D44:$AH44,"HT"))</f>
        <v/>
      </c>
      <c r="AL44" s="31">
        <f>IF($B44="","",COUNTIF($D44:$AH44,"RT"))</f>
        <v/>
      </c>
      <c r="AM44" s="31">
        <f>IF($B44="","",COUNTIF($D44:$AH44,"RÇ"))</f>
        <v/>
      </c>
      <c r="AN44" s="31">
        <f>IF($B44="","",COUNTIF($D44:$AH44,"Yİ"))</f>
        <v/>
      </c>
      <c r="AO44" s="31">
        <f>IF($B44="","",COUNTIF($D44:$AH44,"Mİ"))</f>
        <v/>
      </c>
      <c r="AP44" s="31">
        <f>IF($B44="","",COUNTIF($D44:$AH44,"Üİ"))</f>
        <v/>
      </c>
      <c r="AQ44" s="31">
        <f>IF($B44="","",COUNTIF($D44:$AH44,"R"))</f>
        <v/>
      </c>
      <c r="AR44" s="31">
        <f>IF($B44="","",COUNTIF($D44:$AH44,"D"))</f>
        <v/>
      </c>
      <c r="AS44" s="33">
        <f>IF($B44="","",AI44+AM44+0.5*AJ44)</f>
        <v/>
      </c>
      <c r="AT44" s="31">
        <f>IF($B44="","",AP44+AQ44+AR44)</f>
        <v/>
      </c>
      <c r="AU44" s="31">
        <f>IF(OR($B44="",COUNTA($D44:$AH44)=0),"",MAX(0,30-AT44))</f>
        <v/>
      </c>
      <c r="AV44" s="34" t="n"/>
      <c r="AW44" s="35">
        <f>IF(OR($B44="",AV44="",'Personel'!F43=""),"",'Personel'!F43/225*1.5*AV44)</f>
        <v/>
      </c>
      <c r="AX44" s="35">
        <f>IF(OR($B44="",'Personel'!F43=""),"",'Personel'!F43/30*AM44)</f>
        <v/>
      </c>
    </row>
    <row r="45">
      <c r="A45" s="31">
        <f>IF('Personel'!A44="","",'Personel'!A44)</f>
        <v/>
      </c>
      <c r="B45" s="31">
        <f>IF('Personel'!B44="","",'Personel'!B44)</f>
        <v/>
      </c>
      <c r="C45" s="31">
        <f>IF('Personel'!C44="","",'Personel'!C44)</f>
        <v/>
      </c>
      <c r="D45" s="32" t="n"/>
      <c r="E45" s="32" t="n"/>
      <c r="F45" s="32" t="n"/>
      <c r="G45" s="32" t="n"/>
      <c r="H45" s="32" t="n"/>
      <c r="I45" s="32" t="n"/>
      <c r="J45" s="32" t="n"/>
      <c r="K45" s="32" t="n"/>
      <c r="L45" s="32" t="n"/>
      <c r="M45" s="32" t="n"/>
      <c r="N45" s="32" t="n"/>
      <c r="O45" s="32" t="n"/>
      <c r="P45" s="32" t="n"/>
      <c r="Q45" s="32" t="n"/>
      <c r="R45" s="32" t="n"/>
      <c r="S45" s="32" t="n"/>
      <c r="T45" s="32" t="n"/>
      <c r="U45" s="32" t="n"/>
      <c r="V45" s="32" t="n"/>
      <c r="W45" s="32" t="n"/>
      <c r="X45" s="32" t="n"/>
      <c r="Y45" s="32" t="n"/>
      <c r="Z45" s="32" t="n"/>
      <c r="AA45" s="32" t="n"/>
      <c r="AB45" s="32" t="n"/>
      <c r="AC45" s="32" t="n"/>
      <c r="AD45" s="32" t="n"/>
      <c r="AE45" s="32" t="n"/>
      <c r="AF45" s="32" t="n"/>
      <c r="AG45" s="32" t="n"/>
      <c r="AH45" s="32" t="n"/>
      <c r="AI45" s="31">
        <f>IF($B45="","",COUNTIF($D45:$AH45,"Ç"))</f>
        <v/>
      </c>
      <c r="AJ45" s="31">
        <f>IF($B45="","",COUNTIF($D45:$AH45,"YG"))</f>
        <v/>
      </c>
      <c r="AK45" s="31">
        <f>IF($B45="","",COUNTIF($D45:$AH45,"HT"))</f>
        <v/>
      </c>
      <c r="AL45" s="31">
        <f>IF($B45="","",COUNTIF($D45:$AH45,"RT"))</f>
        <v/>
      </c>
      <c r="AM45" s="31">
        <f>IF($B45="","",COUNTIF($D45:$AH45,"RÇ"))</f>
        <v/>
      </c>
      <c r="AN45" s="31">
        <f>IF($B45="","",COUNTIF($D45:$AH45,"Yİ"))</f>
        <v/>
      </c>
      <c r="AO45" s="31">
        <f>IF($B45="","",COUNTIF($D45:$AH45,"Mİ"))</f>
        <v/>
      </c>
      <c r="AP45" s="31">
        <f>IF($B45="","",COUNTIF($D45:$AH45,"Üİ"))</f>
        <v/>
      </c>
      <c r="AQ45" s="31">
        <f>IF($B45="","",COUNTIF($D45:$AH45,"R"))</f>
        <v/>
      </c>
      <c r="AR45" s="31">
        <f>IF($B45="","",COUNTIF($D45:$AH45,"D"))</f>
        <v/>
      </c>
      <c r="AS45" s="33">
        <f>IF($B45="","",AI45+AM45+0.5*AJ45)</f>
        <v/>
      </c>
      <c r="AT45" s="31">
        <f>IF($B45="","",AP45+AQ45+AR45)</f>
        <v/>
      </c>
      <c r="AU45" s="31">
        <f>IF(OR($B45="",COUNTA($D45:$AH45)=0),"",MAX(0,30-AT45))</f>
        <v/>
      </c>
      <c r="AV45" s="34" t="n"/>
      <c r="AW45" s="35">
        <f>IF(OR($B45="",AV45="",'Personel'!F44=""),"",'Personel'!F44/225*1.5*AV45)</f>
        <v/>
      </c>
      <c r="AX45" s="35">
        <f>IF(OR($B45="",'Personel'!F44=""),"",'Personel'!F44/30*AM45)</f>
        <v/>
      </c>
    </row>
    <row r="46">
      <c r="A46" s="31">
        <f>IF('Personel'!A45="","",'Personel'!A45)</f>
        <v/>
      </c>
      <c r="B46" s="31">
        <f>IF('Personel'!B45="","",'Personel'!B45)</f>
        <v/>
      </c>
      <c r="C46" s="31">
        <f>IF('Personel'!C45="","",'Personel'!C45)</f>
        <v/>
      </c>
      <c r="D46" s="32" t="n"/>
      <c r="E46" s="32" t="n"/>
      <c r="F46" s="32" t="n"/>
      <c r="G46" s="32" t="n"/>
      <c r="H46" s="32" t="n"/>
      <c r="I46" s="32" t="n"/>
      <c r="J46" s="32" t="n"/>
      <c r="K46" s="32" t="n"/>
      <c r="L46" s="32" t="n"/>
      <c r="M46" s="32" t="n"/>
      <c r="N46" s="32" t="n"/>
      <c r="O46" s="32" t="n"/>
      <c r="P46" s="32" t="n"/>
      <c r="Q46" s="32" t="n"/>
      <c r="R46" s="32" t="n"/>
      <c r="S46" s="32" t="n"/>
      <c r="T46" s="32" t="n"/>
      <c r="U46" s="32" t="n"/>
      <c r="V46" s="32" t="n"/>
      <c r="W46" s="32" t="n"/>
      <c r="X46" s="32" t="n"/>
      <c r="Y46" s="32" t="n"/>
      <c r="Z46" s="32" t="n"/>
      <c r="AA46" s="32" t="n"/>
      <c r="AB46" s="32" t="n"/>
      <c r="AC46" s="32" t="n"/>
      <c r="AD46" s="32" t="n"/>
      <c r="AE46" s="32" t="n"/>
      <c r="AF46" s="32" t="n"/>
      <c r="AG46" s="32" t="n"/>
      <c r="AH46" s="32" t="n"/>
      <c r="AI46" s="31">
        <f>IF($B46="","",COUNTIF($D46:$AH46,"Ç"))</f>
        <v/>
      </c>
      <c r="AJ46" s="31">
        <f>IF($B46="","",COUNTIF($D46:$AH46,"YG"))</f>
        <v/>
      </c>
      <c r="AK46" s="31">
        <f>IF($B46="","",COUNTIF($D46:$AH46,"HT"))</f>
        <v/>
      </c>
      <c r="AL46" s="31">
        <f>IF($B46="","",COUNTIF($D46:$AH46,"RT"))</f>
        <v/>
      </c>
      <c r="AM46" s="31">
        <f>IF($B46="","",COUNTIF($D46:$AH46,"RÇ"))</f>
        <v/>
      </c>
      <c r="AN46" s="31">
        <f>IF($B46="","",COUNTIF($D46:$AH46,"Yİ"))</f>
        <v/>
      </c>
      <c r="AO46" s="31">
        <f>IF($B46="","",COUNTIF($D46:$AH46,"Mİ"))</f>
        <v/>
      </c>
      <c r="AP46" s="31">
        <f>IF($B46="","",COUNTIF($D46:$AH46,"Üİ"))</f>
        <v/>
      </c>
      <c r="AQ46" s="31">
        <f>IF($B46="","",COUNTIF($D46:$AH46,"R"))</f>
        <v/>
      </c>
      <c r="AR46" s="31">
        <f>IF($B46="","",COUNTIF($D46:$AH46,"D"))</f>
        <v/>
      </c>
      <c r="AS46" s="33">
        <f>IF($B46="","",AI46+AM46+0.5*AJ46)</f>
        <v/>
      </c>
      <c r="AT46" s="31">
        <f>IF($B46="","",AP46+AQ46+AR46)</f>
        <v/>
      </c>
      <c r="AU46" s="31">
        <f>IF(OR($B46="",COUNTA($D46:$AH46)=0),"",MAX(0,30-AT46))</f>
        <v/>
      </c>
      <c r="AV46" s="34" t="n"/>
      <c r="AW46" s="35">
        <f>IF(OR($B46="",AV46="",'Personel'!F45=""),"",'Personel'!F45/225*1.5*AV46)</f>
        <v/>
      </c>
      <c r="AX46" s="35">
        <f>IF(OR($B46="",'Personel'!F45=""),"",'Personel'!F45/30*AM46)</f>
        <v/>
      </c>
    </row>
    <row r="47">
      <c r="A47" s="31">
        <f>IF('Personel'!A46="","",'Personel'!A46)</f>
        <v/>
      </c>
      <c r="B47" s="31">
        <f>IF('Personel'!B46="","",'Personel'!B46)</f>
        <v/>
      </c>
      <c r="C47" s="31">
        <f>IF('Personel'!C46="","",'Personel'!C46)</f>
        <v/>
      </c>
      <c r="D47" s="32" t="n"/>
      <c r="E47" s="32" t="n"/>
      <c r="F47" s="32" t="n"/>
      <c r="G47" s="32" t="n"/>
      <c r="H47" s="32" t="n"/>
      <c r="I47" s="32" t="n"/>
      <c r="J47" s="32" t="n"/>
      <c r="K47" s="32" t="n"/>
      <c r="L47" s="32" t="n"/>
      <c r="M47" s="32" t="n"/>
      <c r="N47" s="32" t="n"/>
      <c r="O47" s="32" t="n"/>
      <c r="P47" s="32" t="n"/>
      <c r="Q47" s="32" t="n"/>
      <c r="R47" s="32" t="n"/>
      <c r="S47" s="32" t="n"/>
      <c r="T47" s="32" t="n"/>
      <c r="U47" s="32" t="n"/>
      <c r="V47" s="32" t="n"/>
      <c r="W47" s="32" t="n"/>
      <c r="X47" s="32" t="n"/>
      <c r="Y47" s="32" t="n"/>
      <c r="Z47" s="32" t="n"/>
      <c r="AA47" s="32" t="n"/>
      <c r="AB47" s="32" t="n"/>
      <c r="AC47" s="32" t="n"/>
      <c r="AD47" s="32" t="n"/>
      <c r="AE47" s="32" t="n"/>
      <c r="AF47" s="32" t="n"/>
      <c r="AG47" s="32" t="n"/>
      <c r="AH47" s="32" t="n"/>
      <c r="AI47" s="31">
        <f>IF($B47="","",COUNTIF($D47:$AH47,"Ç"))</f>
        <v/>
      </c>
      <c r="AJ47" s="31">
        <f>IF($B47="","",COUNTIF($D47:$AH47,"YG"))</f>
        <v/>
      </c>
      <c r="AK47" s="31">
        <f>IF($B47="","",COUNTIF($D47:$AH47,"HT"))</f>
        <v/>
      </c>
      <c r="AL47" s="31">
        <f>IF($B47="","",COUNTIF($D47:$AH47,"RT"))</f>
        <v/>
      </c>
      <c r="AM47" s="31">
        <f>IF($B47="","",COUNTIF($D47:$AH47,"RÇ"))</f>
        <v/>
      </c>
      <c r="AN47" s="31">
        <f>IF($B47="","",COUNTIF($D47:$AH47,"Yİ"))</f>
        <v/>
      </c>
      <c r="AO47" s="31">
        <f>IF($B47="","",COUNTIF($D47:$AH47,"Mİ"))</f>
        <v/>
      </c>
      <c r="AP47" s="31">
        <f>IF($B47="","",COUNTIF($D47:$AH47,"Üİ"))</f>
        <v/>
      </c>
      <c r="AQ47" s="31">
        <f>IF($B47="","",COUNTIF($D47:$AH47,"R"))</f>
        <v/>
      </c>
      <c r="AR47" s="31">
        <f>IF($B47="","",COUNTIF($D47:$AH47,"D"))</f>
        <v/>
      </c>
      <c r="AS47" s="33">
        <f>IF($B47="","",AI47+AM47+0.5*AJ47)</f>
        <v/>
      </c>
      <c r="AT47" s="31">
        <f>IF($B47="","",AP47+AQ47+AR47)</f>
        <v/>
      </c>
      <c r="AU47" s="31">
        <f>IF(OR($B47="",COUNTA($D47:$AH47)=0),"",MAX(0,30-AT47))</f>
        <v/>
      </c>
      <c r="AV47" s="34" t="n"/>
      <c r="AW47" s="35">
        <f>IF(OR($B47="",AV47="",'Personel'!F46=""),"",'Personel'!F46/225*1.5*AV47)</f>
        <v/>
      </c>
      <c r="AX47" s="35">
        <f>IF(OR($B47="",'Personel'!F46=""),"",'Personel'!F46/30*AM47)</f>
        <v/>
      </c>
    </row>
    <row r="48">
      <c r="A48" s="31">
        <f>IF('Personel'!A47="","",'Personel'!A47)</f>
        <v/>
      </c>
      <c r="B48" s="31">
        <f>IF('Personel'!B47="","",'Personel'!B47)</f>
        <v/>
      </c>
      <c r="C48" s="31">
        <f>IF('Personel'!C47="","",'Personel'!C47)</f>
        <v/>
      </c>
      <c r="D48" s="32" t="n"/>
      <c r="E48" s="32" t="n"/>
      <c r="F48" s="32" t="n"/>
      <c r="G48" s="32" t="n"/>
      <c r="H48" s="32" t="n"/>
      <c r="I48" s="32" t="n"/>
      <c r="J48" s="32" t="n"/>
      <c r="K48" s="32" t="n"/>
      <c r="L48" s="32" t="n"/>
      <c r="M48" s="32" t="n"/>
      <c r="N48" s="32" t="n"/>
      <c r="O48" s="32" t="n"/>
      <c r="P48" s="32" t="n"/>
      <c r="Q48" s="32" t="n"/>
      <c r="R48" s="32" t="n"/>
      <c r="S48" s="32" t="n"/>
      <c r="T48" s="32" t="n"/>
      <c r="U48" s="32" t="n"/>
      <c r="V48" s="32" t="n"/>
      <c r="W48" s="32" t="n"/>
      <c r="X48" s="32" t="n"/>
      <c r="Y48" s="32" t="n"/>
      <c r="Z48" s="32" t="n"/>
      <c r="AA48" s="32" t="n"/>
      <c r="AB48" s="32" t="n"/>
      <c r="AC48" s="32" t="n"/>
      <c r="AD48" s="32" t="n"/>
      <c r="AE48" s="32" t="n"/>
      <c r="AF48" s="32" t="n"/>
      <c r="AG48" s="32" t="n"/>
      <c r="AH48" s="32" t="n"/>
      <c r="AI48" s="31">
        <f>IF($B48="","",COUNTIF($D48:$AH48,"Ç"))</f>
        <v/>
      </c>
      <c r="AJ48" s="31">
        <f>IF($B48="","",COUNTIF($D48:$AH48,"YG"))</f>
        <v/>
      </c>
      <c r="AK48" s="31">
        <f>IF($B48="","",COUNTIF($D48:$AH48,"HT"))</f>
        <v/>
      </c>
      <c r="AL48" s="31">
        <f>IF($B48="","",COUNTIF($D48:$AH48,"RT"))</f>
        <v/>
      </c>
      <c r="AM48" s="31">
        <f>IF($B48="","",COUNTIF($D48:$AH48,"RÇ"))</f>
        <v/>
      </c>
      <c r="AN48" s="31">
        <f>IF($B48="","",COUNTIF($D48:$AH48,"Yİ"))</f>
        <v/>
      </c>
      <c r="AO48" s="31">
        <f>IF($B48="","",COUNTIF($D48:$AH48,"Mİ"))</f>
        <v/>
      </c>
      <c r="AP48" s="31">
        <f>IF($B48="","",COUNTIF($D48:$AH48,"Üİ"))</f>
        <v/>
      </c>
      <c r="AQ48" s="31">
        <f>IF($B48="","",COUNTIF($D48:$AH48,"R"))</f>
        <v/>
      </c>
      <c r="AR48" s="31">
        <f>IF($B48="","",COUNTIF($D48:$AH48,"D"))</f>
        <v/>
      </c>
      <c r="AS48" s="33">
        <f>IF($B48="","",AI48+AM48+0.5*AJ48)</f>
        <v/>
      </c>
      <c r="AT48" s="31">
        <f>IF($B48="","",AP48+AQ48+AR48)</f>
        <v/>
      </c>
      <c r="AU48" s="31">
        <f>IF(OR($B48="",COUNTA($D48:$AH48)=0),"",MAX(0,30-AT48))</f>
        <v/>
      </c>
      <c r="AV48" s="34" t="n"/>
      <c r="AW48" s="35">
        <f>IF(OR($B48="",AV48="",'Personel'!F47=""),"",'Personel'!F47/225*1.5*AV48)</f>
        <v/>
      </c>
      <c r="AX48" s="35">
        <f>IF(OR($B48="",'Personel'!F47=""),"",'Personel'!F47/30*AM48)</f>
        <v/>
      </c>
    </row>
    <row r="49">
      <c r="A49" s="31">
        <f>IF('Personel'!A48="","",'Personel'!A48)</f>
        <v/>
      </c>
      <c r="B49" s="31">
        <f>IF('Personel'!B48="","",'Personel'!B48)</f>
        <v/>
      </c>
      <c r="C49" s="31">
        <f>IF('Personel'!C48="","",'Personel'!C48)</f>
        <v/>
      </c>
      <c r="D49" s="32" t="n"/>
      <c r="E49" s="32" t="n"/>
      <c r="F49" s="32" t="n"/>
      <c r="G49" s="32" t="n"/>
      <c r="H49" s="32" t="n"/>
      <c r="I49" s="32" t="n"/>
      <c r="J49" s="32" t="n"/>
      <c r="K49" s="32" t="n"/>
      <c r="L49" s="32" t="n"/>
      <c r="M49" s="32" t="n"/>
      <c r="N49" s="32" t="n"/>
      <c r="O49" s="32" t="n"/>
      <c r="P49" s="32" t="n"/>
      <c r="Q49" s="32" t="n"/>
      <c r="R49" s="32" t="n"/>
      <c r="S49" s="32" t="n"/>
      <c r="T49" s="32" t="n"/>
      <c r="U49" s="32" t="n"/>
      <c r="V49" s="32" t="n"/>
      <c r="W49" s="32" t="n"/>
      <c r="X49" s="32" t="n"/>
      <c r="Y49" s="32" t="n"/>
      <c r="Z49" s="32" t="n"/>
      <c r="AA49" s="32" t="n"/>
      <c r="AB49" s="32" t="n"/>
      <c r="AC49" s="32" t="n"/>
      <c r="AD49" s="32" t="n"/>
      <c r="AE49" s="32" t="n"/>
      <c r="AF49" s="32" t="n"/>
      <c r="AG49" s="32" t="n"/>
      <c r="AH49" s="32" t="n"/>
      <c r="AI49" s="31">
        <f>IF($B49="","",COUNTIF($D49:$AH49,"Ç"))</f>
        <v/>
      </c>
      <c r="AJ49" s="31">
        <f>IF($B49="","",COUNTIF($D49:$AH49,"YG"))</f>
        <v/>
      </c>
      <c r="AK49" s="31">
        <f>IF($B49="","",COUNTIF($D49:$AH49,"HT"))</f>
        <v/>
      </c>
      <c r="AL49" s="31">
        <f>IF($B49="","",COUNTIF($D49:$AH49,"RT"))</f>
        <v/>
      </c>
      <c r="AM49" s="31">
        <f>IF($B49="","",COUNTIF($D49:$AH49,"RÇ"))</f>
        <v/>
      </c>
      <c r="AN49" s="31">
        <f>IF($B49="","",COUNTIF($D49:$AH49,"Yİ"))</f>
        <v/>
      </c>
      <c r="AO49" s="31">
        <f>IF($B49="","",COUNTIF($D49:$AH49,"Mİ"))</f>
        <v/>
      </c>
      <c r="AP49" s="31">
        <f>IF($B49="","",COUNTIF($D49:$AH49,"Üİ"))</f>
        <v/>
      </c>
      <c r="AQ49" s="31">
        <f>IF($B49="","",COUNTIF($D49:$AH49,"R"))</f>
        <v/>
      </c>
      <c r="AR49" s="31">
        <f>IF($B49="","",COUNTIF($D49:$AH49,"D"))</f>
        <v/>
      </c>
      <c r="AS49" s="33">
        <f>IF($B49="","",AI49+AM49+0.5*AJ49)</f>
        <v/>
      </c>
      <c r="AT49" s="31">
        <f>IF($B49="","",AP49+AQ49+AR49)</f>
        <v/>
      </c>
      <c r="AU49" s="31">
        <f>IF(OR($B49="",COUNTA($D49:$AH49)=0),"",MAX(0,30-AT49))</f>
        <v/>
      </c>
      <c r="AV49" s="34" t="n"/>
      <c r="AW49" s="35">
        <f>IF(OR($B49="",AV49="",'Personel'!F48=""),"",'Personel'!F48/225*1.5*AV49)</f>
        <v/>
      </c>
      <c r="AX49" s="35">
        <f>IF(OR($B49="",'Personel'!F48=""),"",'Personel'!F48/30*AM49)</f>
        <v/>
      </c>
    </row>
    <row r="50">
      <c r="A50" s="31">
        <f>IF('Personel'!A49="","",'Personel'!A49)</f>
        <v/>
      </c>
      <c r="B50" s="31">
        <f>IF('Personel'!B49="","",'Personel'!B49)</f>
        <v/>
      </c>
      <c r="C50" s="31">
        <f>IF('Personel'!C49="","",'Personel'!C49)</f>
        <v/>
      </c>
      <c r="D50" s="32" t="n"/>
      <c r="E50" s="32" t="n"/>
      <c r="F50" s="32" t="n"/>
      <c r="G50" s="32" t="n"/>
      <c r="H50" s="32" t="n"/>
      <c r="I50" s="32" t="n"/>
      <c r="J50" s="32" t="n"/>
      <c r="K50" s="32" t="n"/>
      <c r="L50" s="32" t="n"/>
      <c r="M50" s="32" t="n"/>
      <c r="N50" s="32" t="n"/>
      <c r="O50" s="32" t="n"/>
      <c r="P50" s="32" t="n"/>
      <c r="Q50" s="32" t="n"/>
      <c r="R50" s="32" t="n"/>
      <c r="S50" s="32" t="n"/>
      <c r="T50" s="32" t="n"/>
      <c r="U50" s="32" t="n"/>
      <c r="V50" s="32" t="n"/>
      <c r="W50" s="32" t="n"/>
      <c r="X50" s="32" t="n"/>
      <c r="Y50" s="32" t="n"/>
      <c r="Z50" s="32" t="n"/>
      <c r="AA50" s="32" t="n"/>
      <c r="AB50" s="32" t="n"/>
      <c r="AC50" s="32" t="n"/>
      <c r="AD50" s="32" t="n"/>
      <c r="AE50" s="32" t="n"/>
      <c r="AF50" s="32" t="n"/>
      <c r="AG50" s="32" t="n"/>
      <c r="AH50" s="32" t="n"/>
      <c r="AI50" s="31">
        <f>IF($B50="","",COUNTIF($D50:$AH50,"Ç"))</f>
        <v/>
      </c>
      <c r="AJ50" s="31">
        <f>IF($B50="","",COUNTIF($D50:$AH50,"YG"))</f>
        <v/>
      </c>
      <c r="AK50" s="31">
        <f>IF($B50="","",COUNTIF($D50:$AH50,"HT"))</f>
        <v/>
      </c>
      <c r="AL50" s="31">
        <f>IF($B50="","",COUNTIF($D50:$AH50,"RT"))</f>
        <v/>
      </c>
      <c r="AM50" s="31">
        <f>IF($B50="","",COUNTIF($D50:$AH50,"RÇ"))</f>
        <v/>
      </c>
      <c r="AN50" s="31">
        <f>IF($B50="","",COUNTIF($D50:$AH50,"Yİ"))</f>
        <v/>
      </c>
      <c r="AO50" s="31">
        <f>IF($B50="","",COUNTIF($D50:$AH50,"Mİ"))</f>
        <v/>
      </c>
      <c r="AP50" s="31">
        <f>IF($B50="","",COUNTIF($D50:$AH50,"Üİ"))</f>
        <v/>
      </c>
      <c r="AQ50" s="31">
        <f>IF($B50="","",COUNTIF($D50:$AH50,"R"))</f>
        <v/>
      </c>
      <c r="AR50" s="31">
        <f>IF($B50="","",COUNTIF($D50:$AH50,"D"))</f>
        <v/>
      </c>
      <c r="AS50" s="33">
        <f>IF($B50="","",AI50+AM50+0.5*AJ50)</f>
        <v/>
      </c>
      <c r="AT50" s="31">
        <f>IF($B50="","",AP50+AQ50+AR50)</f>
        <v/>
      </c>
      <c r="AU50" s="31">
        <f>IF(OR($B50="",COUNTA($D50:$AH50)=0),"",MAX(0,30-AT50))</f>
        <v/>
      </c>
      <c r="AV50" s="34" t="n"/>
      <c r="AW50" s="35">
        <f>IF(OR($B50="",AV50="",'Personel'!F49=""),"",'Personel'!F49/225*1.5*AV50)</f>
        <v/>
      </c>
      <c r="AX50" s="35">
        <f>IF(OR($B50="",'Personel'!F49=""),"",'Personel'!F49/30*AM50)</f>
        <v/>
      </c>
    </row>
    <row r="51">
      <c r="A51" s="31">
        <f>IF('Personel'!A50="","",'Personel'!A50)</f>
        <v/>
      </c>
      <c r="B51" s="31">
        <f>IF('Personel'!B50="","",'Personel'!B50)</f>
        <v/>
      </c>
      <c r="C51" s="31">
        <f>IF('Personel'!C50="","",'Personel'!C50)</f>
        <v/>
      </c>
      <c r="D51" s="32" t="n"/>
      <c r="E51" s="32" t="n"/>
      <c r="F51" s="32" t="n"/>
      <c r="G51" s="32" t="n"/>
      <c r="H51" s="32" t="n"/>
      <c r="I51" s="32" t="n"/>
      <c r="J51" s="32" t="n"/>
      <c r="K51" s="32" t="n"/>
      <c r="L51" s="32" t="n"/>
      <c r="M51" s="32" t="n"/>
      <c r="N51" s="32" t="n"/>
      <c r="O51" s="32" t="n"/>
      <c r="P51" s="32" t="n"/>
      <c r="Q51" s="32" t="n"/>
      <c r="R51" s="32" t="n"/>
      <c r="S51" s="32" t="n"/>
      <c r="T51" s="32" t="n"/>
      <c r="U51" s="32" t="n"/>
      <c r="V51" s="32" t="n"/>
      <c r="W51" s="32" t="n"/>
      <c r="X51" s="32" t="n"/>
      <c r="Y51" s="32" t="n"/>
      <c r="Z51" s="32" t="n"/>
      <c r="AA51" s="32" t="n"/>
      <c r="AB51" s="32" t="n"/>
      <c r="AC51" s="32" t="n"/>
      <c r="AD51" s="32" t="n"/>
      <c r="AE51" s="32" t="n"/>
      <c r="AF51" s="32" t="n"/>
      <c r="AG51" s="32" t="n"/>
      <c r="AH51" s="32" t="n"/>
      <c r="AI51" s="31">
        <f>IF($B51="","",COUNTIF($D51:$AH51,"Ç"))</f>
        <v/>
      </c>
      <c r="AJ51" s="31">
        <f>IF($B51="","",COUNTIF($D51:$AH51,"YG"))</f>
        <v/>
      </c>
      <c r="AK51" s="31">
        <f>IF($B51="","",COUNTIF($D51:$AH51,"HT"))</f>
        <v/>
      </c>
      <c r="AL51" s="31">
        <f>IF($B51="","",COUNTIF($D51:$AH51,"RT"))</f>
        <v/>
      </c>
      <c r="AM51" s="31">
        <f>IF($B51="","",COUNTIF($D51:$AH51,"RÇ"))</f>
        <v/>
      </c>
      <c r="AN51" s="31">
        <f>IF($B51="","",COUNTIF($D51:$AH51,"Yİ"))</f>
        <v/>
      </c>
      <c r="AO51" s="31">
        <f>IF($B51="","",COUNTIF($D51:$AH51,"Mİ"))</f>
        <v/>
      </c>
      <c r="AP51" s="31">
        <f>IF($B51="","",COUNTIF($D51:$AH51,"Üİ"))</f>
        <v/>
      </c>
      <c r="AQ51" s="31">
        <f>IF($B51="","",COUNTIF($D51:$AH51,"R"))</f>
        <v/>
      </c>
      <c r="AR51" s="31">
        <f>IF($B51="","",COUNTIF($D51:$AH51,"D"))</f>
        <v/>
      </c>
      <c r="AS51" s="33">
        <f>IF($B51="","",AI51+AM51+0.5*AJ51)</f>
        <v/>
      </c>
      <c r="AT51" s="31">
        <f>IF($B51="","",AP51+AQ51+AR51)</f>
        <v/>
      </c>
      <c r="AU51" s="31">
        <f>IF(OR($B51="",COUNTA($D51:$AH51)=0),"",MAX(0,30-AT51))</f>
        <v/>
      </c>
      <c r="AV51" s="34" t="n"/>
      <c r="AW51" s="35">
        <f>IF(OR($B51="",AV51="",'Personel'!F50=""),"",'Personel'!F50/225*1.5*AV51)</f>
        <v/>
      </c>
      <c r="AX51" s="35">
        <f>IF(OR($B51="",'Personel'!F50=""),"",'Personel'!F50/30*AM51)</f>
        <v/>
      </c>
    </row>
    <row r="52">
      <c r="A52" s="31">
        <f>IF('Personel'!A51="","",'Personel'!A51)</f>
        <v/>
      </c>
      <c r="B52" s="31">
        <f>IF('Personel'!B51="","",'Personel'!B51)</f>
        <v/>
      </c>
      <c r="C52" s="31">
        <f>IF('Personel'!C51="","",'Personel'!C51)</f>
        <v/>
      </c>
      <c r="D52" s="32" t="n"/>
      <c r="E52" s="32" t="n"/>
      <c r="F52" s="32" t="n"/>
      <c r="G52" s="32" t="n"/>
      <c r="H52" s="32" t="n"/>
      <c r="I52" s="32" t="n"/>
      <c r="J52" s="32" t="n"/>
      <c r="K52" s="32" t="n"/>
      <c r="L52" s="32" t="n"/>
      <c r="M52" s="32" t="n"/>
      <c r="N52" s="32" t="n"/>
      <c r="O52" s="32" t="n"/>
      <c r="P52" s="32" t="n"/>
      <c r="Q52" s="32" t="n"/>
      <c r="R52" s="32" t="n"/>
      <c r="S52" s="32" t="n"/>
      <c r="T52" s="32" t="n"/>
      <c r="U52" s="32" t="n"/>
      <c r="V52" s="32" t="n"/>
      <c r="W52" s="32" t="n"/>
      <c r="X52" s="32" t="n"/>
      <c r="Y52" s="32" t="n"/>
      <c r="Z52" s="32" t="n"/>
      <c r="AA52" s="32" t="n"/>
      <c r="AB52" s="32" t="n"/>
      <c r="AC52" s="32" t="n"/>
      <c r="AD52" s="32" t="n"/>
      <c r="AE52" s="32" t="n"/>
      <c r="AF52" s="32" t="n"/>
      <c r="AG52" s="32" t="n"/>
      <c r="AH52" s="32" t="n"/>
      <c r="AI52" s="31">
        <f>IF($B52="","",COUNTIF($D52:$AH52,"Ç"))</f>
        <v/>
      </c>
      <c r="AJ52" s="31">
        <f>IF($B52="","",COUNTIF($D52:$AH52,"YG"))</f>
        <v/>
      </c>
      <c r="AK52" s="31">
        <f>IF($B52="","",COUNTIF($D52:$AH52,"HT"))</f>
        <v/>
      </c>
      <c r="AL52" s="31">
        <f>IF($B52="","",COUNTIF($D52:$AH52,"RT"))</f>
        <v/>
      </c>
      <c r="AM52" s="31">
        <f>IF($B52="","",COUNTIF($D52:$AH52,"RÇ"))</f>
        <v/>
      </c>
      <c r="AN52" s="31">
        <f>IF($B52="","",COUNTIF($D52:$AH52,"Yİ"))</f>
        <v/>
      </c>
      <c r="AO52" s="31">
        <f>IF($B52="","",COUNTIF($D52:$AH52,"Mİ"))</f>
        <v/>
      </c>
      <c r="AP52" s="31">
        <f>IF($B52="","",COUNTIF($D52:$AH52,"Üİ"))</f>
        <v/>
      </c>
      <c r="AQ52" s="31">
        <f>IF($B52="","",COUNTIF($D52:$AH52,"R"))</f>
        <v/>
      </c>
      <c r="AR52" s="31">
        <f>IF($B52="","",COUNTIF($D52:$AH52,"D"))</f>
        <v/>
      </c>
      <c r="AS52" s="33">
        <f>IF($B52="","",AI52+AM52+0.5*AJ52)</f>
        <v/>
      </c>
      <c r="AT52" s="31">
        <f>IF($B52="","",AP52+AQ52+AR52)</f>
        <v/>
      </c>
      <c r="AU52" s="31">
        <f>IF(OR($B52="",COUNTA($D52:$AH52)=0),"",MAX(0,30-AT52))</f>
        <v/>
      </c>
      <c r="AV52" s="34" t="n"/>
      <c r="AW52" s="35">
        <f>IF(OR($B52="",AV52="",'Personel'!F51=""),"",'Personel'!F51/225*1.5*AV52)</f>
        <v/>
      </c>
      <c r="AX52" s="35">
        <f>IF(OR($B52="",'Personel'!F51=""),"",'Personel'!F51/30*AM52)</f>
        <v/>
      </c>
    </row>
    <row r="53">
      <c r="A53" s="31">
        <f>IF('Personel'!A52="","",'Personel'!A52)</f>
        <v/>
      </c>
      <c r="B53" s="31">
        <f>IF('Personel'!B52="","",'Personel'!B52)</f>
        <v/>
      </c>
      <c r="C53" s="31">
        <f>IF('Personel'!C52="","",'Personel'!C52)</f>
        <v/>
      </c>
      <c r="D53" s="32" t="n"/>
      <c r="E53" s="32" t="n"/>
      <c r="F53" s="32" t="n"/>
      <c r="G53" s="32" t="n"/>
      <c r="H53" s="32" t="n"/>
      <c r="I53" s="32" t="n"/>
      <c r="J53" s="32" t="n"/>
      <c r="K53" s="32" t="n"/>
      <c r="L53" s="32" t="n"/>
      <c r="M53" s="32" t="n"/>
      <c r="N53" s="32" t="n"/>
      <c r="O53" s="32" t="n"/>
      <c r="P53" s="32" t="n"/>
      <c r="Q53" s="32" t="n"/>
      <c r="R53" s="32" t="n"/>
      <c r="S53" s="32" t="n"/>
      <c r="T53" s="32" t="n"/>
      <c r="U53" s="32" t="n"/>
      <c r="V53" s="32" t="n"/>
      <c r="W53" s="32" t="n"/>
      <c r="X53" s="32" t="n"/>
      <c r="Y53" s="32" t="n"/>
      <c r="Z53" s="32" t="n"/>
      <c r="AA53" s="32" t="n"/>
      <c r="AB53" s="32" t="n"/>
      <c r="AC53" s="32" t="n"/>
      <c r="AD53" s="32" t="n"/>
      <c r="AE53" s="32" t="n"/>
      <c r="AF53" s="32" t="n"/>
      <c r="AG53" s="32" t="n"/>
      <c r="AH53" s="32" t="n"/>
      <c r="AI53" s="31">
        <f>IF($B53="","",COUNTIF($D53:$AH53,"Ç"))</f>
        <v/>
      </c>
      <c r="AJ53" s="31">
        <f>IF($B53="","",COUNTIF($D53:$AH53,"YG"))</f>
        <v/>
      </c>
      <c r="AK53" s="31">
        <f>IF($B53="","",COUNTIF($D53:$AH53,"HT"))</f>
        <v/>
      </c>
      <c r="AL53" s="31">
        <f>IF($B53="","",COUNTIF($D53:$AH53,"RT"))</f>
        <v/>
      </c>
      <c r="AM53" s="31">
        <f>IF($B53="","",COUNTIF($D53:$AH53,"RÇ"))</f>
        <v/>
      </c>
      <c r="AN53" s="31">
        <f>IF($B53="","",COUNTIF($D53:$AH53,"Yİ"))</f>
        <v/>
      </c>
      <c r="AO53" s="31">
        <f>IF($B53="","",COUNTIF($D53:$AH53,"Mİ"))</f>
        <v/>
      </c>
      <c r="AP53" s="31">
        <f>IF($B53="","",COUNTIF($D53:$AH53,"Üİ"))</f>
        <v/>
      </c>
      <c r="AQ53" s="31">
        <f>IF($B53="","",COUNTIF($D53:$AH53,"R"))</f>
        <v/>
      </c>
      <c r="AR53" s="31">
        <f>IF($B53="","",COUNTIF($D53:$AH53,"D"))</f>
        <v/>
      </c>
      <c r="AS53" s="33">
        <f>IF($B53="","",AI53+AM53+0.5*AJ53)</f>
        <v/>
      </c>
      <c r="AT53" s="31">
        <f>IF($B53="","",AP53+AQ53+AR53)</f>
        <v/>
      </c>
      <c r="AU53" s="31">
        <f>IF(OR($B53="",COUNTA($D53:$AH53)=0),"",MAX(0,30-AT53))</f>
        <v/>
      </c>
      <c r="AV53" s="34" t="n"/>
      <c r="AW53" s="35">
        <f>IF(OR($B53="",AV53="",'Personel'!F52=""),"",'Personel'!F52/225*1.5*AV53)</f>
        <v/>
      </c>
      <c r="AX53" s="35">
        <f>IF(OR($B53="",'Personel'!F52=""),"",'Personel'!F52/30*AM53)</f>
        <v/>
      </c>
    </row>
    <row r="54">
      <c r="A54" s="31">
        <f>IF('Personel'!A53="","",'Personel'!A53)</f>
        <v/>
      </c>
      <c r="B54" s="31">
        <f>IF('Personel'!B53="","",'Personel'!B53)</f>
        <v/>
      </c>
      <c r="C54" s="31">
        <f>IF('Personel'!C53="","",'Personel'!C53)</f>
        <v/>
      </c>
      <c r="D54" s="32" t="n"/>
      <c r="E54" s="32" t="n"/>
      <c r="F54" s="32" t="n"/>
      <c r="G54" s="32" t="n"/>
      <c r="H54" s="32" t="n"/>
      <c r="I54" s="32" t="n"/>
      <c r="J54" s="32" t="n"/>
      <c r="K54" s="32" t="n"/>
      <c r="L54" s="32" t="n"/>
      <c r="M54" s="32" t="n"/>
      <c r="N54" s="32" t="n"/>
      <c r="O54" s="32" t="n"/>
      <c r="P54" s="32" t="n"/>
      <c r="Q54" s="32" t="n"/>
      <c r="R54" s="32" t="n"/>
      <c r="S54" s="32" t="n"/>
      <c r="T54" s="32" t="n"/>
      <c r="U54" s="32" t="n"/>
      <c r="V54" s="32" t="n"/>
      <c r="W54" s="32" t="n"/>
      <c r="X54" s="32" t="n"/>
      <c r="Y54" s="32" t="n"/>
      <c r="Z54" s="32" t="n"/>
      <c r="AA54" s="32" t="n"/>
      <c r="AB54" s="32" t="n"/>
      <c r="AC54" s="32" t="n"/>
      <c r="AD54" s="32" t="n"/>
      <c r="AE54" s="32" t="n"/>
      <c r="AF54" s="32" t="n"/>
      <c r="AG54" s="32" t="n"/>
      <c r="AH54" s="32" t="n"/>
      <c r="AI54" s="31">
        <f>IF($B54="","",COUNTIF($D54:$AH54,"Ç"))</f>
        <v/>
      </c>
      <c r="AJ54" s="31">
        <f>IF($B54="","",COUNTIF($D54:$AH54,"YG"))</f>
        <v/>
      </c>
      <c r="AK54" s="31">
        <f>IF($B54="","",COUNTIF($D54:$AH54,"HT"))</f>
        <v/>
      </c>
      <c r="AL54" s="31">
        <f>IF($B54="","",COUNTIF($D54:$AH54,"RT"))</f>
        <v/>
      </c>
      <c r="AM54" s="31">
        <f>IF($B54="","",COUNTIF($D54:$AH54,"RÇ"))</f>
        <v/>
      </c>
      <c r="AN54" s="31">
        <f>IF($B54="","",COUNTIF($D54:$AH54,"Yİ"))</f>
        <v/>
      </c>
      <c r="AO54" s="31">
        <f>IF($B54="","",COUNTIF($D54:$AH54,"Mİ"))</f>
        <v/>
      </c>
      <c r="AP54" s="31">
        <f>IF($B54="","",COUNTIF($D54:$AH54,"Üİ"))</f>
        <v/>
      </c>
      <c r="AQ54" s="31">
        <f>IF($B54="","",COUNTIF($D54:$AH54,"R"))</f>
        <v/>
      </c>
      <c r="AR54" s="31">
        <f>IF($B54="","",COUNTIF($D54:$AH54,"D"))</f>
        <v/>
      </c>
      <c r="AS54" s="33">
        <f>IF($B54="","",AI54+AM54+0.5*AJ54)</f>
        <v/>
      </c>
      <c r="AT54" s="31">
        <f>IF($B54="","",AP54+AQ54+AR54)</f>
        <v/>
      </c>
      <c r="AU54" s="31">
        <f>IF(OR($B54="",COUNTA($D54:$AH54)=0),"",MAX(0,30-AT54))</f>
        <v/>
      </c>
      <c r="AV54" s="34" t="n"/>
      <c r="AW54" s="35">
        <f>IF(OR($B54="",AV54="",'Personel'!F53=""),"",'Personel'!F53/225*1.5*AV54)</f>
        <v/>
      </c>
      <c r="AX54" s="35">
        <f>IF(OR($B54="",'Personel'!F53=""),"",'Personel'!F53/30*AM54)</f>
        <v/>
      </c>
    </row>
    <row r="55">
      <c r="A55" s="31">
        <f>IF('Personel'!A54="","",'Personel'!A54)</f>
        <v/>
      </c>
      <c r="B55" s="31">
        <f>IF('Personel'!B54="","",'Personel'!B54)</f>
        <v/>
      </c>
      <c r="C55" s="31">
        <f>IF('Personel'!C54="","",'Personel'!C54)</f>
        <v/>
      </c>
      <c r="D55" s="32" t="n"/>
      <c r="E55" s="32" t="n"/>
      <c r="F55" s="32" t="n"/>
      <c r="G55" s="32" t="n"/>
      <c r="H55" s="32" t="n"/>
      <c r="I55" s="32" t="n"/>
      <c r="J55" s="32" t="n"/>
      <c r="K55" s="32" t="n"/>
      <c r="L55" s="32" t="n"/>
      <c r="M55" s="32" t="n"/>
      <c r="N55" s="32" t="n"/>
      <c r="O55" s="32" t="n"/>
      <c r="P55" s="32" t="n"/>
      <c r="Q55" s="32" t="n"/>
      <c r="R55" s="32" t="n"/>
      <c r="S55" s="32" t="n"/>
      <c r="T55" s="32" t="n"/>
      <c r="U55" s="32" t="n"/>
      <c r="V55" s="32" t="n"/>
      <c r="W55" s="32" t="n"/>
      <c r="X55" s="32" t="n"/>
      <c r="Y55" s="32" t="n"/>
      <c r="Z55" s="32" t="n"/>
      <c r="AA55" s="32" t="n"/>
      <c r="AB55" s="32" t="n"/>
      <c r="AC55" s="32" t="n"/>
      <c r="AD55" s="32" t="n"/>
      <c r="AE55" s="32" t="n"/>
      <c r="AF55" s="32" t="n"/>
      <c r="AG55" s="32" t="n"/>
      <c r="AH55" s="32" t="n"/>
      <c r="AI55" s="31">
        <f>IF($B55="","",COUNTIF($D55:$AH55,"Ç"))</f>
        <v/>
      </c>
      <c r="AJ55" s="31">
        <f>IF($B55="","",COUNTIF($D55:$AH55,"YG"))</f>
        <v/>
      </c>
      <c r="AK55" s="31">
        <f>IF($B55="","",COUNTIF($D55:$AH55,"HT"))</f>
        <v/>
      </c>
      <c r="AL55" s="31">
        <f>IF($B55="","",COUNTIF($D55:$AH55,"RT"))</f>
        <v/>
      </c>
      <c r="AM55" s="31">
        <f>IF($B55="","",COUNTIF($D55:$AH55,"RÇ"))</f>
        <v/>
      </c>
      <c r="AN55" s="31">
        <f>IF($B55="","",COUNTIF($D55:$AH55,"Yİ"))</f>
        <v/>
      </c>
      <c r="AO55" s="31">
        <f>IF($B55="","",COUNTIF($D55:$AH55,"Mİ"))</f>
        <v/>
      </c>
      <c r="AP55" s="31">
        <f>IF($B55="","",COUNTIF($D55:$AH55,"Üİ"))</f>
        <v/>
      </c>
      <c r="AQ55" s="31">
        <f>IF($B55="","",COUNTIF($D55:$AH55,"R"))</f>
        <v/>
      </c>
      <c r="AR55" s="31">
        <f>IF($B55="","",COUNTIF($D55:$AH55,"D"))</f>
        <v/>
      </c>
      <c r="AS55" s="33">
        <f>IF($B55="","",AI55+AM55+0.5*AJ55)</f>
        <v/>
      </c>
      <c r="AT55" s="31">
        <f>IF($B55="","",AP55+AQ55+AR55)</f>
        <v/>
      </c>
      <c r="AU55" s="31">
        <f>IF(OR($B55="",COUNTA($D55:$AH55)=0),"",MAX(0,30-AT55))</f>
        <v/>
      </c>
      <c r="AV55" s="34" t="n"/>
      <c r="AW55" s="35">
        <f>IF(OR($B55="",AV55="",'Personel'!F54=""),"",'Personel'!F54/225*1.5*AV55)</f>
        <v/>
      </c>
      <c r="AX55" s="35">
        <f>IF(OR($B55="",'Personel'!F54=""),"",'Personel'!F54/30*AM55)</f>
        <v/>
      </c>
    </row>
    <row r="56">
      <c r="A56" s="31">
        <f>IF('Personel'!A55="","",'Personel'!A55)</f>
        <v/>
      </c>
      <c r="B56" s="31">
        <f>IF('Personel'!B55="","",'Personel'!B55)</f>
        <v/>
      </c>
      <c r="C56" s="31">
        <f>IF('Personel'!C55="","",'Personel'!C55)</f>
        <v/>
      </c>
      <c r="D56" s="32" t="n"/>
      <c r="E56" s="32" t="n"/>
      <c r="F56" s="32" t="n"/>
      <c r="G56" s="32" t="n"/>
      <c r="H56" s="32" t="n"/>
      <c r="I56" s="32" t="n"/>
      <c r="J56" s="32" t="n"/>
      <c r="K56" s="32" t="n"/>
      <c r="L56" s="32" t="n"/>
      <c r="M56" s="32" t="n"/>
      <c r="N56" s="32" t="n"/>
      <c r="O56" s="32" t="n"/>
      <c r="P56" s="32" t="n"/>
      <c r="Q56" s="32" t="n"/>
      <c r="R56" s="32" t="n"/>
      <c r="S56" s="32" t="n"/>
      <c r="T56" s="32" t="n"/>
      <c r="U56" s="32" t="n"/>
      <c r="V56" s="32" t="n"/>
      <c r="W56" s="32" t="n"/>
      <c r="X56" s="32" t="n"/>
      <c r="Y56" s="32" t="n"/>
      <c r="Z56" s="32" t="n"/>
      <c r="AA56" s="32" t="n"/>
      <c r="AB56" s="32" t="n"/>
      <c r="AC56" s="32" t="n"/>
      <c r="AD56" s="32" t="n"/>
      <c r="AE56" s="32" t="n"/>
      <c r="AF56" s="32" t="n"/>
      <c r="AG56" s="32" t="n"/>
      <c r="AH56" s="32" t="n"/>
      <c r="AI56" s="31">
        <f>IF($B56="","",COUNTIF($D56:$AH56,"Ç"))</f>
        <v/>
      </c>
      <c r="AJ56" s="31">
        <f>IF($B56="","",COUNTIF($D56:$AH56,"YG"))</f>
        <v/>
      </c>
      <c r="AK56" s="31">
        <f>IF($B56="","",COUNTIF($D56:$AH56,"HT"))</f>
        <v/>
      </c>
      <c r="AL56" s="31">
        <f>IF($B56="","",COUNTIF($D56:$AH56,"RT"))</f>
        <v/>
      </c>
      <c r="AM56" s="31">
        <f>IF($B56="","",COUNTIF($D56:$AH56,"RÇ"))</f>
        <v/>
      </c>
      <c r="AN56" s="31">
        <f>IF($B56="","",COUNTIF($D56:$AH56,"Yİ"))</f>
        <v/>
      </c>
      <c r="AO56" s="31">
        <f>IF($B56="","",COUNTIF($D56:$AH56,"Mİ"))</f>
        <v/>
      </c>
      <c r="AP56" s="31">
        <f>IF($B56="","",COUNTIF($D56:$AH56,"Üİ"))</f>
        <v/>
      </c>
      <c r="AQ56" s="31">
        <f>IF($B56="","",COUNTIF($D56:$AH56,"R"))</f>
        <v/>
      </c>
      <c r="AR56" s="31">
        <f>IF($B56="","",COUNTIF($D56:$AH56,"D"))</f>
        <v/>
      </c>
      <c r="AS56" s="33">
        <f>IF($B56="","",AI56+AM56+0.5*AJ56)</f>
        <v/>
      </c>
      <c r="AT56" s="31">
        <f>IF($B56="","",AP56+AQ56+AR56)</f>
        <v/>
      </c>
      <c r="AU56" s="31">
        <f>IF(OR($B56="",COUNTA($D56:$AH56)=0),"",MAX(0,30-AT56))</f>
        <v/>
      </c>
      <c r="AV56" s="34" t="n"/>
      <c r="AW56" s="35">
        <f>IF(OR($B56="",AV56="",'Personel'!F55=""),"",'Personel'!F55/225*1.5*AV56)</f>
        <v/>
      </c>
      <c r="AX56" s="35">
        <f>IF(OR($B56="",'Personel'!F55=""),"",'Personel'!F55/30*AM56)</f>
        <v/>
      </c>
    </row>
    <row r="57">
      <c r="A57" s="31">
        <f>IF('Personel'!A56="","",'Personel'!A56)</f>
        <v/>
      </c>
      <c r="B57" s="31">
        <f>IF('Personel'!B56="","",'Personel'!B56)</f>
        <v/>
      </c>
      <c r="C57" s="31">
        <f>IF('Personel'!C56="","",'Personel'!C56)</f>
        <v/>
      </c>
      <c r="D57" s="32" t="n"/>
      <c r="E57" s="32" t="n"/>
      <c r="F57" s="32" t="n"/>
      <c r="G57" s="32" t="n"/>
      <c r="H57" s="32" t="n"/>
      <c r="I57" s="32" t="n"/>
      <c r="J57" s="32" t="n"/>
      <c r="K57" s="32" t="n"/>
      <c r="L57" s="32" t="n"/>
      <c r="M57" s="32" t="n"/>
      <c r="N57" s="32" t="n"/>
      <c r="O57" s="32" t="n"/>
      <c r="P57" s="32" t="n"/>
      <c r="Q57" s="32" t="n"/>
      <c r="R57" s="32" t="n"/>
      <c r="S57" s="32" t="n"/>
      <c r="T57" s="32" t="n"/>
      <c r="U57" s="32" t="n"/>
      <c r="V57" s="32" t="n"/>
      <c r="W57" s="32" t="n"/>
      <c r="X57" s="32" t="n"/>
      <c r="Y57" s="32" t="n"/>
      <c r="Z57" s="32" t="n"/>
      <c r="AA57" s="32" t="n"/>
      <c r="AB57" s="32" t="n"/>
      <c r="AC57" s="32" t="n"/>
      <c r="AD57" s="32" t="n"/>
      <c r="AE57" s="32" t="n"/>
      <c r="AF57" s="32" t="n"/>
      <c r="AG57" s="32" t="n"/>
      <c r="AH57" s="32" t="n"/>
      <c r="AI57" s="31">
        <f>IF($B57="","",COUNTIF($D57:$AH57,"Ç"))</f>
        <v/>
      </c>
      <c r="AJ57" s="31">
        <f>IF($B57="","",COUNTIF($D57:$AH57,"YG"))</f>
        <v/>
      </c>
      <c r="AK57" s="31">
        <f>IF($B57="","",COUNTIF($D57:$AH57,"HT"))</f>
        <v/>
      </c>
      <c r="AL57" s="31">
        <f>IF($B57="","",COUNTIF($D57:$AH57,"RT"))</f>
        <v/>
      </c>
      <c r="AM57" s="31">
        <f>IF($B57="","",COUNTIF($D57:$AH57,"RÇ"))</f>
        <v/>
      </c>
      <c r="AN57" s="31">
        <f>IF($B57="","",COUNTIF($D57:$AH57,"Yİ"))</f>
        <v/>
      </c>
      <c r="AO57" s="31">
        <f>IF($B57="","",COUNTIF($D57:$AH57,"Mİ"))</f>
        <v/>
      </c>
      <c r="AP57" s="31">
        <f>IF($B57="","",COUNTIF($D57:$AH57,"Üİ"))</f>
        <v/>
      </c>
      <c r="AQ57" s="31">
        <f>IF($B57="","",COUNTIF($D57:$AH57,"R"))</f>
        <v/>
      </c>
      <c r="AR57" s="31">
        <f>IF($B57="","",COUNTIF($D57:$AH57,"D"))</f>
        <v/>
      </c>
      <c r="AS57" s="33">
        <f>IF($B57="","",AI57+AM57+0.5*AJ57)</f>
        <v/>
      </c>
      <c r="AT57" s="31">
        <f>IF($B57="","",AP57+AQ57+AR57)</f>
        <v/>
      </c>
      <c r="AU57" s="31">
        <f>IF(OR($B57="",COUNTA($D57:$AH57)=0),"",MAX(0,30-AT57))</f>
        <v/>
      </c>
      <c r="AV57" s="34" t="n"/>
      <c r="AW57" s="35">
        <f>IF(OR($B57="",AV57="",'Personel'!F56=""),"",'Personel'!F56/225*1.5*AV57)</f>
        <v/>
      </c>
      <c r="AX57" s="35">
        <f>IF(OR($B57="",'Personel'!F56=""),"",'Personel'!F56/30*AM57)</f>
        <v/>
      </c>
    </row>
    <row r="58">
      <c r="A58" s="31">
        <f>IF('Personel'!A57="","",'Personel'!A57)</f>
        <v/>
      </c>
      <c r="B58" s="31">
        <f>IF('Personel'!B57="","",'Personel'!B57)</f>
        <v/>
      </c>
      <c r="C58" s="31">
        <f>IF('Personel'!C57="","",'Personel'!C57)</f>
        <v/>
      </c>
      <c r="D58" s="32" t="n"/>
      <c r="E58" s="32" t="n"/>
      <c r="F58" s="32" t="n"/>
      <c r="G58" s="32" t="n"/>
      <c r="H58" s="32" t="n"/>
      <c r="I58" s="32" t="n"/>
      <c r="J58" s="32" t="n"/>
      <c r="K58" s="32" t="n"/>
      <c r="L58" s="32" t="n"/>
      <c r="M58" s="32" t="n"/>
      <c r="N58" s="32" t="n"/>
      <c r="O58" s="32" t="n"/>
      <c r="P58" s="32" t="n"/>
      <c r="Q58" s="32" t="n"/>
      <c r="R58" s="32" t="n"/>
      <c r="S58" s="32" t="n"/>
      <c r="T58" s="32" t="n"/>
      <c r="U58" s="32" t="n"/>
      <c r="V58" s="32" t="n"/>
      <c r="W58" s="32" t="n"/>
      <c r="X58" s="32" t="n"/>
      <c r="Y58" s="32" t="n"/>
      <c r="Z58" s="32" t="n"/>
      <c r="AA58" s="32" t="n"/>
      <c r="AB58" s="32" t="n"/>
      <c r="AC58" s="32" t="n"/>
      <c r="AD58" s="32" t="n"/>
      <c r="AE58" s="32" t="n"/>
      <c r="AF58" s="32" t="n"/>
      <c r="AG58" s="32" t="n"/>
      <c r="AH58" s="32" t="n"/>
      <c r="AI58" s="31">
        <f>IF($B58="","",COUNTIF($D58:$AH58,"Ç"))</f>
        <v/>
      </c>
      <c r="AJ58" s="31">
        <f>IF($B58="","",COUNTIF($D58:$AH58,"YG"))</f>
        <v/>
      </c>
      <c r="AK58" s="31">
        <f>IF($B58="","",COUNTIF($D58:$AH58,"HT"))</f>
        <v/>
      </c>
      <c r="AL58" s="31">
        <f>IF($B58="","",COUNTIF($D58:$AH58,"RT"))</f>
        <v/>
      </c>
      <c r="AM58" s="31">
        <f>IF($B58="","",COUNTIF($D58:$AH58,"RÇ"))</f>
        <v/>
      </c>
      <c r="AN58" s="31">
        <f>IF($B58="","",COUNTIF($D58:$AH58,"Yİ"))</f>
        <v/>
      </c>
      <c r="AO58" s="31">
        <f>IF($B58="","",COUNTIF($D58:$AH58,"Mİ"))</f>
        <v/>
      </c>
      <c r="AP58" s="31">
        <f>IF($B58="","",COUNTIF($D58:$AH58,"Üİ"))</f>
        <v/>
      </c>
      <c r="AQ58" s="31">
        <f>IF($B58="","",COUNTIF($D58:$AH58,"R"))</f>
        <v/>
      </c>
      <c r="AR58" s="31">
        <f>IF($B58="","",COUNTIF($D58:$AH58,"D"))</f>
        <v/>
      </c>
      <c r="AS58" s="33">
        <f>IF($B58="","",AI58+AM58+0.5*AJ58)</f>
        <v/>
      </c>
      <c r="AT58" s="31">
        <f>IF($B58="","",AP58+AQ58+AR58)</f>
        <v/>
      </c>
      <c r="AU58" s="31">
        <f>IF(OR($B58="",COUNTA($D58:$AH58)=0),"",MAX(0,30-AT58))</f>
        <v/>
      </c>
      <c r="AV58" s="34" t="n"/>
      <c r="AW58" s="35">
        <f>IF(OR($B58="",AV58="",'Personel'!F57=""),"",'Personel'!F57/225*1.5*AV58)</f>
        <v/>
      </c>
      <c r="AX58" s="35">
        <f>IF(OR($B58="",'Personel'!F57=""),"",'Personel'!F57/30*AM58)</f>
        <v/>
      </c>
    </row>
    <row r="59">
      <c r="A59" s="31">
        <f>IF('Personel'!A58="","",'Personel'!A58)</f>
        <v/>
      </c>
      <c r="B59" s="31">
        <f>IF('Personel'!B58="","",'Personel'!B58)</f>
        <v/>
      </c>
      <c r="C59" s="31">
        <f>IF('Personel'!C58="","",'Personel'!C58)</f>
        <v/>
      </c>
      <c r="D59" s="32" t="n"/>
      <c r="E59" s="32" t="n"/>
      <c r="F59" s="32" t="n"/>
      <c r="G59" s="32" t="n"/>
      <c r="H59" s="32" t="n"/>
      <c r="I59" s="32" t="n"/>
      <c r="J59" s="32" t="n"/>
      <c r="K59" s="32" t="n"/>
      <c r="L59" s="32" t="n"/>
      <c r="M59" s="32" t="n"/>
      <c r="N59" s="32" t="n"/>
      <c r="O59" s="32" t="n"/>
      <c r="P59" s="32" t="n"/>
      <c r="Q59" s="32" t="n"/>
      <c r="R59" s="32" t="n"/>
      <c r="S59" s="32" t="n"/>
      <c r="T59" s="32" t="n"/>
      <c r="U59" s="32" t="n"/>
      <c r="V59" s="32" t="n"/>
      <c r="W59" s="32" t="n"/>
      <c r="X59" s="32" t="n"/>
      <c r="Y59" s="32" t="n"/>
      <c r="Z59" s="32" t="n"/>
      <c r="AA59" s="32" t="n"/>
      <c r="AB59" s="32" t="n"/>
      <c r="AC59" s="32" t="n"/>
      <c r="AD59" s="32" t="n"/>
      <c r="AE59" s="32" t="n"/>
      <c r="AF59" s="32" t="n"/>
      <c r="AG59" s="32" t="n"/>
      <c r="AH59" s="32" t="n"/>
      <c r="AI59" s="31">
        <f>IF($B59="","",COUNTIF($D59:$AH59,"Ç"))</f>
        <v/>
      </c>
      <c r="AJ59" s="31">
        <f>IF($B59="","",COUNTIF($D59:$AH59,"YG"))</f>
        <v/>
      </c>
      <c r="AK59" s="31">
        <f>IF($B59="","",COUNTIF($D59:$AH59,"HT"))</f>
        <v/>
      </c>
      <c r="AL59" s="31">
        <f>IF($B59="","",COUNTIF($D59:$AH59,"RT"))</f>
        <v/>
      </c>
      <c r="AM59" s="31">
        <f>IF($B59="","",COUNTIF($D59:$AH59,"RÇ"))</f>
        <v/>
      </c>
      <c r="AN59" s="31">
        <f>IF($B59="","",COUNTIF($D59:$AH59,"Yİ"))</f>
        <v/>
      </c>
      <c r="AO59" s="31">
        <f>IF($B59="","",COUNTIF($D59:$AH59,"Mİ"))</f>
        <v/>
      </c>
      <c r="AP59" s="31">
        <f>IF($B59="","",COUNTIF($D59:$AH59,"Üİ"))</f>
        <v/>
      </c>
      <c r="AQ59" s="31">
        <f>IF($B59="","",COUNTIF($D59:$AH59,"R"))</f>
        <v/>
      </c>
      <c r="AR59" s="31">
        <f>IF($B59="","",COUNTIF($D59:$AH59,"D"))</f>
        <v/>
      </c>
      <c r="AS59" s="33">
        <f>IF($B59="","",AI59+AM59+0.5*AJ59)</f>
        <v/>
      </c>
      <c r="AT59" s="31">
        <f>IF($B59="","",AP59+AQ59+AR59)</f>
        <v/>
      </c>
      <c r="AU59" s="31">
        <f>IF(OR($B59="",COUNTA($D59:$AH59)=0),"",MAX(0,30-AT59))</f>
        <v/>
      </c>
      <c r="AV59" s="34" t="n"/>
      <c r="AW59" s="35">
        <f>IF(OR($B59="",AV59="",'Personel'!F58=""),"",'Personel'!F58/225*1.5*AV59)</f>
        <v/>
      </c>
      <c r="AX59" s="35">
        <f>IF(OR($B59="",'Personel'!F58=""),"",'Personel'!F58/30*AM59)</f>
        <v/>
      </c>
    </row>
    <row r="60">
      <c r="A60" s="31">
        <f>IF('Personel'!A59="","",'Personel'!A59)</f>
        <v/>
      </c>
      <c r="B60" s="31">
        <f>IF('Personel'!B59="","",'Personel'!B59)</f>
        <v/>
      </c>
      <c r="C60" s="31">
        <f>IF('Personel'!C59="","",'Personel'!C59)</f>
        <v/>
      </c>
      <c r="D60" s="32" t="n"/>
      <c r="E60" s="32" t="n"/>
      <c r="F60" s="32" t="n"/>
      <c r="G60" s="32" t="n"/>
      <c r="H60" s="32" t="n"/>
      <c r="I60" s="32" t="n"/>
      <c r="J60" s="32" t="n"/>
      <c r="K60" s="32" t="n"/>
      <c r="L60" s="32" t="n"/>
      <c r="M60" s="32" t="n"/>
      <c r="N60" s="32" t="n"/>
      <c r="O60" s="32" t="n"/>
      <c r="P60" s="32" t="n"/>
      <c r="Q60" s="32" t="n"/>
      <c r="R60" s="32" t="n"/>
      <c r="S60" s="32" t="n"/>
      <c r="T60" s="32" t="n"/>
      <c r="U60" s="32" t="n"/>
      <c r="V60" s="32" t="n"/>
      <c r="W60" s="32" t="n"/>
      <c r="X60" s="32" t="n"/>
      <c r="Y60" s="32" t="n"/>
      <c r="Z60" s="32" t="n"/>
      <c r="AA60" s="32" t="n"/>
      <c r="AB60" s="32" t="n"/>
      <c r="AC60" s="32" t="n"/>
      <c r="AD60" s="32" t="n"/>
      <c r="AE60" s="32" t="n"/>
      <c r="AF60" s="32" t="n"/>
      <c r="AG60" s="32" t="n"/>
      <c r="AH60" s="32" t="n"/>
      <c r="AI60" s="31">
        <f>IF($B60="","",COUNTIF($D60:$AH60,"Ç"))</f>
        <v/>
      </c>
      <c r="AJ60" s="31">
        <f>IF($B60="","",COUNTIF($D60:$AH60,"YG"))</f>
        <v/>
      </c>
      <c r="AK60" s="31">
        <f>IF($B60="","",COUNTIF($D60:$AH60,"HT"))</f>
        <v/>
      </c>
      <c r="AL60" s="31">
        <f>IF($B60="","",COUNTIF($D60:$AH60,"RT"))</f>
        <v/>
      </c>
      <c r="AM60" s="31">
        <f>IF($B60="","",COUNTIF($D60:$AH60,"RÇ"))</f>
        <v/>
      </c>
      <c r="AN60" s="31">
        <f>IF($B60="","",COUNTIF($D60:$AH60,"Yİ"))</f>
        <v/>
      </c>
      <c r="AO60" s="31">
        <f>IF($B60="","",COUNTIF($D60:$AH60,"Mİ"))</f>
        <v/>
      </c>
      <c r="AP60" s="31">
        <f>IF($B60="","",COUNTIF($D60:$AH60,"Üİ"))</f>
        <v/>
      </c>
      <c r="AQ60" s="31">
        <f>IF($B60="","",COUNTIF($D60:$AH60,"R"))</f>
        <v/>
      </c>
      <c r="AR60" s="31">
        <f>IF($B60="","",COUNTIF($D60:$AH60,"D"))</f>
        <v/>
      </c>
      <c r="AS60" s="33">
        <f>IF($B60="","",AI60+AM60+0.5*AJ60)</f>
        <v/>
      </c>
      <c r="AT60" s="31">
        <f>IF($B60="","",AP60+AQ60+AR60)</f>
        <v/>
      </c>
      <c r="AU60" s="31">
        <f>IF(OR($B60="",COUNTA($D60:$AH60)=0),"",MAX(0,30-AT60))</f>
        <v/>
      </c>
      <c r="AV60" s="34" t="n"/>
      <c r="AW60" s="35">
        <f>IF(OR($B60="",AV60="",'Personel'!F59=""),"",'Personel'!F59/225*1.5*AV60)</f>
        <v/>
      </c>
      <c r="AX60" s="35">
        <f>IF(OR($B60="",'Personel'!F59=""),"",'Personel'!F59/30*AM60)</f>
        <v/>
      </c>
    </row>
    <row r="61">
      <c r="A61" s="31">
        <f>IF('Personel'!A60="","",'Personel'!A60)</f>
        <v/>
      </c>
      <c r="B61" s="31">
        <f>IF('Personel'!B60="","",'Personel'!B60)</f>
        <v/>
      </c>
      <c r="C61" s="31">
        <f>IF('Personel'!C60="","",'Personel'!C60)</f>
        <v/>
      </c>
      <c r="D61" s="32" t="n"/>
      <c r="E61" s="32" t="n"/>
      <c r="F61" s="32" t="n"/>
      <c r="G61" s="32" t="n"/>
      <c r="H61" s="32" t="n"/>
      <c r="I61" s="32" t="n"/>
      <c r="J61" s="32" t="n"/>
      <c r="K61" s="32" t="n"/>
      <c r="L61" s="32" t="n"/>
      <c r="M61" s="32" t="n"/>
      <c r="N61" s="32" t="n"/>
      <c r="O61" s="32" t="n"/>
      <c r="P61" s="32" t="n"/>
      <c r="Q61" s="32" t="n"/>
      <c r="R61" s="32" t="n"/>
      <c r="S61" s="32" t="n"/>
      <c r="T61" s="32" t="n"/>
      <c r="U61" s="32" t="n"/>
      <c r="V61" s="32" t="n"/>
      <c r="W61" s="32" t="n"/>
      <c r="X61" s="32" t="n"/>
      <c r="Y61" s="32" t="n"/>
      <c r="Z61" s="32" t="n"/>
      <c r="AA61" s="32" t="n"/>
      <c r="AB61" s="32" t="n"/>
      <c r="AC61" s="32" t="n"/>
      <c r="AD61" s="32" t="n"/>
      <c r="AE61" s="32" t="n"/>
      <c r="AF61" s="32" t="n"/>
      <c r="AG61" s="32" t="n"/>
      <c r="AH61" s="32" t="n"/>
      <c r="AI61" s="31">
        <f>IF($B61="","",COUNTIF($D61:$AH61,"Ç"))</f>
        <v/>
      </c>
      <c r="AJ61" s="31">
        <f>IF($B61="","",COUNTIF($D61:$AH61,"YG"))</f>
        <v/>
      </c>
      <c r="AK61" s="31">
        <f>IF($B61="","",COUNTIF($D61:$AH61,"HT"))</f>
        <v/>
      </c>
      <c r="AL61" s="31">
        <f>IF($B61="","",COUNTIF($D61:$AH61,"RT"))</f>
        <v/>
      </c>
      <c r="AM61" s="31">
        <f>IF($B61="","",COUNTIF($D61:$AH61,"RÇ"))</f>
        <v/>
      </c>
      <c r="AN61" s="31">
        <f>IF($B61="","",COUNTIF($D61:$AH61,"Yİ"))</f>
        <v/>
      </c>
      <c r="AO61" s="31">
        <f>IF($B61="","",COUNTIF($D61:$AH61,"Mİ"))</f>
        <v/>
      </c>
      <c r="AP61" s="31">
        <f>IF($B61="","",COUNTIF($D61:$AH61,"Üİ"))</f>
        <v/>
      </c>
      <c r="AQ61" s="31">
        <f>IF($B61="","",COUNTIF($D61:$AH61,"R"))</f>
        <v/>
      </c>
      <c r="AR61" s="31">
        <f>IF($B61="","",COUNTIF($D61:$AH61,"D"))</f>
        <v/>
      </c>
      <c r="AS61" s="33">
        <f>IF($B61="","",AI61+AM61+0.5*AJ61)</f>
        <v/>
      </c>
      <c r="AT61" s="31">
        <f>IF($B61="","",AP61+AQ61+AR61)</f>
        <v/>
      </c>
      <c r="AU61" s="31">
        <f>IF(OR($B61="",COUNTA($D61:$AH61)=0),"",MAX(0,30-AT61))</f>
        <v/>
      </c>
      <c r="AV61" s="34" t="n"/>
      <c r="AW61" s="35">
        <f>IF(OR($B61="",AV61="",'Personel'!F60=""),"",'Personel'!F60/225*1.5*AV61)</f>
        <v/>
      </c>
      <c r="AX61" s="35">
        <f>IF(OR($B61="",'Personel'!F60=""),"",'Personel'!F60/30*AM61)</f>
        <v/>
      </c>
    </row>
    <row r="62">
      <c r="A62" s="31">
        <f>IF('Personel'!A61="","",'Personel'!A61)</f>
        <v/>
      </c>
      <c r="B62" s="31">
        <f>IF('Personel'!B61="","",'Personel'!B61)</f>
        <v/>
      </c>
      <c r="C62" s="31">
        <f>IF('Personel'!C61="","",'Personel'!C61)</f>
        <v/>
      </c>
      <c r="D62" s="32" t="n"/>
      <c r="E62" s="32" t="n"/>
      <c r="F62" s="32" t="n"/>
      <c r="G62" s="32" t="n"/>
      <c r="H62" s="32" t="n"/>
      <c r="I62" s="32" t="n"/>
      <c r="J62" s="32" t="n"/>
      <c r="K62" s="32" t="n"/>
      <c r="L62" s="32" t="n"/>
      <c r="M62" s="32" t="n"/>
      <c r="N62" s="32" t="n"/>
      <c r="O62" s="32" t="n"/>
      <c r="P62" s="32" t="n"/>
      <c r="Q62" s="32" t="n"/>
      <c r="R62" s="32" t="n"/>
      <c r="S62" s="32" t="n"/>
      <c r="T62" s="32" t="n"/>
      <c r="U62" s="32" t="n"/>
      <c r="V62" s="32" t="n"/>
      <c r="W62" s="32" t="n"/>
      <c r="X62" s="32" t="n"/>
      <c r="Y62" s="32" t="n"/>
      <c r="Z62" s="32" t="n"/>
      <c r="AA62" s="32" t="n"/>
      <c r="AB62" s="32" t="n"/>
      <c r="AC62" s="32" t="n"/>
      <c r="AD62" s="32" t="n"/>
      <c r="AE62" s="32" t="n"/>
      <c r="AF62" s="32" t="n"/>
      <c r="AG62" s="32" t="n"/>
      <c r="AH62" s="32" t="n"/>
      <c r="AI62" s="31">
        <f>IF($B62="","",COUNTIF($D62:$AH62,"Ç"))</f>
        <v/>
      </c>
      <c r="AJ62" s="31">
        <f>IF($B62="","",COUNTIF($D62:$AH62,"YG"))</f>
        <v/>
      </c>
      <c r="AK62" s="31">
        <f>IF($B62="","",COUNTIF($D62:$AH62,"HT"))</f>
        <v/>
      </c>
      <c r="AL62" s="31">
        <f>IF($B62="","",COUNTIF($D62:$AH62,"RT"))</f>
        <v/>
      </c>
      <c r="AM62" s="31">
        <f>IF($B62="","",COUNTIF($D62:$AH62,"RÇ"))</f>
        <v/>
      </c>
      <c r="AN62" s="31">
        <f>IF($B62="","",COUNTIF($D62:$AH62,"Yİ"))</f>
        <v/>
      </c>
      <c r="AO62" s="31">
        <f>IF($B62="","",COUNTIF($D62:$AH62,"Mİ"))</f>
        <v/>
      </c>
      <c r="AP62" s="31">
        <f>IF($B62="","",COUNTIF($D62:$AH62,"Üİ"))</f>
        <v/>
      </c>
      <c r="AQ62" s="31">
        <f>IF($B62="","",COUNTIF($D62:$AH62,"R"))</f>
        <v/>
      </c>
      <c r="AR62" s="31">
        <f>IF($B62="","",COUNTIF($D62:$AH62,"D"))</f>
        <v/>
      </c>
      <c r="AS62" s="33">
        <f>IF($B62="","",AI62+AM62+0.5*AJ62)</f>
        <v/>
      </c>
      <c r="AT62" s="31">
        <f>IF($B62="","",AP62+AQ62+AR62)</f>
        <v/>
      </c>
      <c r="AU62" s="31">
        <f>IF(OR($B62="",COUNTA($D62:$AH62)=0),"",MAX(0,30-AT62))</f>
        <v/>
      </c>
      <c r="AV62" s="34" t="n"/>
      <c r="AW62" s="35">
        <f>IF(OR($B62="",AV62="",'Personel'!F61=""),"",'Personel'!F61/225*1.5*AV62)</f>
        <v/>
      </c>
      <c r="AX62" s="35">
        <f>IF(OR($B62="",'Personel'!F61=""),"",'Personel'!F61/30*AM62)</f>
        <v/>
      </c>
    </row>
    <row r="63">
      <c r="A63" s="31">
        <f>IF('Personel'!A62="","",'Personel'!A62)</f>
        <v/>
      </c>
      <c r="B63" s="31">
        <f>IF('Personel'!B62="","",'Personel'!B62)</f>
        <v/>
      </c>
      <c r="C63" s="31">
        <f>IF('Personel'!C62="","",'Personel'!C62)</f>
        <v/>
      </c>
      <c r="D63" s="32" t="n"/>
      <c r="E63" s="32" t="n"/>
      <c r="F63" s="32" t="n"/>
      <c r="G63" s="32" t="n"/>
      <c r="H63" s="32" t="n"/>
      <c r="I63" s="32" t="n"/>
      <c r="J63" s="32" t="n"/>
      <c r="K63" s="32" t="n"/>
      <c r="L63" s="32" t="n"/>
      <c r="M63" s="32" t="n"/>
      <c r="N63" s="32" t="n"/>
      <c r="O63" s="32" t="n"/>
      <c r="P63" s="32" t="n"/>
      <c r="Q63" s="32" t="n"/>
      <c r="R63" s="32" t="n"/>
      <c r="S63" s="32" t="n"/>
      <c r="T63" s="32" t="n"/>
      <c r="U63" s="32" t="n"/>
      <c r="V63" s="32" t="n"/>
      <c r="W63" s="32" t="n"/>
      <c r="X63" s="32" t="n"/>
      <c r="Y63" s="32" t="n"/>
      <c r="Z63" s="32" t="n"/>
      <c r="AA63" s="32" t="n"/>
      <c r="AB63" s="32" t="n"/>
      <c r="AC63" s="32" t="n"/>
      <c r="AD63" s="32" t="n"/>
      <c r="AE63" s="32" t="n"/>
      <c r="AF63" s="32" t="n"/>
      <c r="AG63" s="32" t="n"/>
      <c r="AH63" s="32" t="n"/>
      <c r="AI63" s="31">
        <f>IF($B63="","",COUNTIF($D63:$AH63,"Ç"))</f>
        <v/>
      </c>
      <c r="AJ63" s="31">
        <f>IF($B63="","",COUNTIF($D63:$AH63,"YG"))</f>
        <v/>
      </c>
      <c r="AK63" s="31">
        <f>IF($B63="","",COUNTIF($D63:$AH63,"HT"))</f>
        <v/>
      </c>
      <c r="AL63" s="31">
        <f>IF($B63="","",COUNTIF($D63:$AH63,"RT"))</f>
        <v/>
      </c>
      <c r="AM63" s="31">
        <f>IF($B63="","",COUNTIF($D63:$AH63,"RÇ"))</f>
        <v/>
      </c>
      <c r="AN63" s="31">
        <f>IF($B63="","",COUNTIF($D63:$AH63,"Yİ"))</f>
        <v/>
      </c>
      <c r="AO63" s="31">
        <f>IF($B63="","",COUNTIF($D63:$AH63,"Mİ"))</f>
        <v/>
      </c>
      <c r="AP63" s="31">
        <f>IF($B63="","",COUNTIF($D63:$AH63,"Üİ"))</f>
        <v/>
      </c>
      <c r="AQ63" s="31">
        <f>IF($B63="","",COUNTIF($D63:$AH63,"R"))</f>
        <v/>
      </c>
      <c r="AR63" s="31">
        <f>IF($B63="","",COUNTIF($D63:$AH63,"D"))</f>
        <v/>
      </c>
      <c r="AS63" s="33">
        <f>IF($B63="","",AI63+AM63+0.5*AJ63)</f>
        <v/>
      </c>
      <c r="AT63" s="31">
        <f>IF($B63="","",AP63+AQ63+AR63)</f>
        <v/>
      </c>
      <c r="AU63" s="31">
        <f>IF(OR($B63="",COUNTA($D63:$AH63)=0),"",MAX(0,30-AT63))</f>
        <v/>
      </c>
      <c r="AV63" s="34" t="n"/>
      <c r="AW63" s="35">
        <f>IF(OR($B63="",AV63="",'Personel'!F62=""),"",'Personel'!F62/225*1.5*AV63)</f>
        <v/>
      </c>
      <c r="AX63" s="35">
        <f>IF(OR($B63="",'Personel'!F62=""),"",'Personel'!F62/30*AM63)</f>
        <v/>
      </c>
    </row>
    <row r="64">
      <c r="A64" s="31">
        <f>IF('Personel'!A63="","",'Personel'!A63)</f>
        <v/>
      </c>
      <c r="B64" s="31">
        <f>IF('Personel'!B63="","",'Personel'!B63)</f>
        <v/>
      </c>
      <c r="C64" s="31">
        <f>IF('Personel'!C63="","",'Personel'!C63)</f>
        <v/>
      </c>
      <c r="D64" s="32" t="n"/>
      <c r="E64" s="32" t="n"/>
      <c r="F64" s="32" t="n"/>
      <c r="G64" s="32" t="n"/>
      <c r="H64" s="32" t="n"/>
      <c r="I64" s="32" t="n"/>
      <c r="J64" s="32" t="n"/>
      <c r="K64" s="32" t="n"/>
      <c r="L64" s="32" t="n"/>
      <c r="M64" s="32" t="n"/>
      <c r="N64" s="32" t="n"/>
      <c r="O64" s="32" t="n"/>
      <c r="P64" s="32" t="n"/>
      <c r="Q64" s="32" t="n"/>
      <c r="R64" s="32" t="n"/>
      <c r="S64" s="32" t="n"/>
      <c r="T64" s="32" t="n"/>
      <c r="U64" s="32" t="n"/>
      <c r="V64" s="32" t="n"/>
      <c r="W64" s="32" t="n"/>
      <c r="X64" s="32" t="n"/>
      <c r="Y64" s="32" t="n"/>
      <c r="Z64" s="32" t="n"/>
      <c r="AA64" s="32" t="n"/>
      <c r="AB64" s="32" t="n"/>
      <c r="AC64" s="32" t="n"/>
      <c r="AD64" s="32" t="n"/>
      <c r="AE64" s="32" t="n"/>
      <c r="AF64" s="32" t="n"/>
      <c r="AG64" s="32" t="n"/>
      <c r="AH64" s="32" t="n"/>
      <c r="AI64" s="31">
        <f>IF($B64="","",COUNTIF($D64:$AH64,"Ç"))</f>
        <v/>
      </c>
      <c r="AJ64" s="31">
        <f>IF($B64="","",COUNTIF($D64:$AH64,"YG"))</f>
        <v/>
      </c>
      <c r="AK64" s="31">
        <f>IF($B64="","",COUNTIF($D64:$AH64,"HT"))</f>
        <v/>
      </c>
      <c r="AL64" s="31">
        <f>IF($B64="","",COUNTIF($D64:$AH64,"RT"))</f>
        <v/>
      </c>
      <c r="AM64" s="31">
        <f>IF($B64="","",COUNTIF($D64:$AH64,"RÇ"))</f>
        <v/>
      </c>
      <c r="AN64" s="31">
        <f>IF($B64="","",COUNTIF($D64:$AH64,"Yİ"))</f>
        <v/>
      </c>
      <c r="AO64" s="31">
        <f>IF($B64="","",COUNTIF($D64:$AH64,"Mİ"))</f>
        <v/>
      </c>
      <c r="AP64" s="31">
        <f>IF($B64="","",COUNTIF($D64:$AH64,"Üİ"))</f>
        <v/>
      </c>
      <c r="AQ64" s="31">
        <f>IF($B64="","",COUNTIF($D64:$AH64,"R"))</f>
        <v/>
      </c>
      <c r="AR64" s="31">
        <f>IF($B64="","",COUNTIF($D64:$AH64,"D"))</f>
        <v/>
      </c>
      <c r="AS64" s="33">
        <f>IF($B64="","",AI64+AM64+0.5*AJ64)</f>
        <v/>
      </c>
      <c r="AT64" s="31">
        <f>IF($B64="","",AP64+AQ64+AR64)</f>
        <v/>
      </c>
      <c r="AU64" s="31">
        <f>IF(OR($B64="",COUNTA($D64:$AH64)=0),"",MAX(0,30-AT64))</f>
        <v/>
      </c>
      <c r="AV64" s="34" t="n"/>
      <c r="AW64" s="35">
        <f>IF(OR($B64="",AV64="",'Personel'!F63=""),"",'Personel'!F63/225*1.5*AV64)</f>
        <v/>
      </c>
      <c r="AX64" s="35">
        <f>IF(OR($B64="",'Personel'!F63=""),"",'Personel'!F63/30*AM64)</f>
        <v/>
      </c>
    </row>
    <row r="65">
      <c r="A65" s="31">
        <f>IF('Personel'!A64="","",'Personel'!A64)</f>
        <v/>
      </c>
      <c r="B65" s="31">
        <f>IF('Personel'!B64="","",'Personel'!B64)</f>
        <v/>
      </c>
      <c r="C65" s="31">
        <f>IF('Personel'!C64="","",'Personel'!C64)</f>
        <v/>
      </c>
      <c r="D65" s="32" t="n"/>
      <c r="E65" s="32" t="n"/>
      <c r="F65" s="32" t="n"/>
      <c r="G65" s="32" t="n"/>
      <c r="H65" s="32" t="n"/>
      <c r="I65" s="32" t="n"/>
      <c r="J65" s="32" t="n"/>
      <c r="K65" s="32" t="n"/>
      <c r="L65" s="32" t="n"/>
      <c r="M65" s="32" t="n"/>
      <c r="N65" s="32" t="n"/>
      <c r="O65" s="32" t="n"/>
      <c r="P65" s="32" t="n"/>
      <c r="Q65" s="32" t="n"/>
      <c r="R65" s="32" t="n"/>
      <c r="S65" s="32" t="n"/>
      <c r="T65" s="32" t="n"/>
      <c r="U65" s="32" t="n"/>
      <c r="V65" s="32" t="n"/>
      <c r="W65" s="32" t="n"/>
      <c r="X65" s="32" t="n"/>
      <c r="Y65" s="32" t="n"/>
      <c r="Z65" s="32" t="n"/>
      <c r="AA65" s="32" t="n"/>
      <c r="AB65" s="32" t="n"/>
      <c r="AC65" s="32" t="n"/>
      <c r="AD65" s="32" t="n"/>
      <c r="AE65" s="32" t="n"/>
      <c r="AF65" s="32" t="n"/>
      <c r="AG65" s="32" t="n"/>
      <c r="AH65" s="32" t="n"/>
      <c r="AI65" s="31">
        <f>IF($B65="","",COUNTIF($D65:$AH65,"Ç"))</f>
        <v/>
      </c>
      <c r="AJ65" s="31">
        <f>IF($B65="","",COUNTIF($D65:$AH65,"YG"))</f>
        <v/>
      </c>
      <c r="AK65" s="31">
        <f>IF($B65="","",COUNTIF($D65:$AH65,"HT"))</f>
        <v/>
      </c>
      <c r="AL65" s="31">
        <f>IF($B65="","",COUNTIF($D65:$AH65,"RT"))</f>
        <v/>
      </c>
      <c r="AM65" s="31">
        <f>IF($B65="","",COUNTIF($D65:$AH65,"RÇ"))</f>
        <v/>
      </c>
      <c r="AN65" s="31">
        <f>IF($B65="","",COUNTIF($D65:$AH65,"Yİ"))</f>
        <v/>
      </c>
      <c r="AO65" s="31">
        <f>IF($B65="","",COUNTIF($D65:$AH65,"Mİ"))</f>
        <v/>
      </c>
      <c r="AP65" s="31">
        <f>IF($B65="","",COUNTIF($D65:$AH65,"Üİ"))</f>
        <v/>
      </c>
      <c r="AQ65" s="31">
        <f>IF($B65="","",COUNTIF($D65:$AH65,"R"))</f>
        <v/>
      </c>
      <c r="AR65" s="31">
        <f>IF($B65="","",COUNTIF($D65:$AH65,"D"))</f>
        <v/>
      </c>
      <c r="AS65" s="33">
        <f>IF($B65="","",AI65+AM65+0.5*AJ65)</f>
        <v/>
      </c>
      <c r="AT65" s="31">
        <f>IF($B65="","",AP65+AQ65+AR65)</f>
        <v/>
      </c>
      <c r="AU65" s="31">
        <f>IF(OR($B65="",COUNTA($D65:$AH65)=0),"",MAX(0,30-AT65))</f>
        <v/>
      </c>
      <c r="AV65" s="34" t="n"/>
      <c r="AW65" s="35">
        <f>IF(OR($B65="",AV65="",'Personel'!F64=""),"",'Personel'!F64/225*1.5*AV65)</f>
        <v/>
      </c>
      <c r="AX65" s="35">
        <f>IF(OR($B65="",'Personel'!F64=""),"",'Personel'!F64/30*AM65)</f>
        <v/>
      </c>
    </row>
    <row r="66">
      <c r="A66" s="31">
        <f>IF('Personel'!A65="","",'Personel'!A65)</f>
        <v/>
      </c>
      <c r="B66" s="31">
        <f>IF('Personel'!B65="","",'Personel'!B65)</f>
        <v/>
      </c>
      <c r="C66" s="31">
        <f>IF('Personel'!C65="","",'Personel'!C65)</f>
        <v/>
      </c>
      <c r="D66" s="32" t="n"/>
      <c r="E66" s="32" t="n"/>
      <c r="F66" s="32" t="n"/>
      <c r="G66" s="32" t="n"/>
      <c r="H66" s="32" t="n"/>
      <c r="I66" s="32" t="n"/>
      <c r="J66" s="32" t="n"/>
      <c r="K66" s="32" t="n"/>
      <c r="L66" s="32" t="n"/>
      <c r="M66" s="32" t="n"/>
      <c r="N66" s="32" t="n"/>
      <c r="O66" s="32" t="n"/>
      <c r="P66" s="32" t="n"/>
      <c r="Q66" s="32" t="n"/>
      <c r="R66" s="32" t="n"/>
      <c r="S66" s="32" t="n"/>
      <c r="T66" s="32" t="n"/>
      <c r="U66" s="32" t="n"/>
      <c r="V66" s="32" t="n"/>
      <c r="W66" s="32" t="n"/>
      <c r="X66" s="32" t="n"/>
      <c r="Y66" s="32" t="n"/>
      <c r="Z66" s="32" t="n"/>
      <c r="AA66" s="32" t="n"/>
      <c r="AB66" s="32" t="n"/>
      <c r="AC66" s="32" t="n"/>
      <c r="AD66" s="32" t="n"/>
      <c r="AE66" s="32" t="n"/>
      <c r="AF66" s="32" t="n"/>
      <c r="AG66" s="32" t="n"/>
      <c r="AH66" s="32" t="n"/>
      <c r="AI66" s="31">
        <f>IF($B66="","",COUNTIF($D66:$AH66,"Ç"))</f>
        <v/>
      </c>
      <c r="AJ66" s="31">
        <f>IF($B66="","",COUNTIF($D66:$AH66,"YG"))</f>
        <v/>
      </c>
      <c r="AK66" s="31">
        <f>IF($B66="","",COUNTIF($D66:$AH66,"HT"))</f>
        <v/>
      </c>
      <c r="AL66" s="31">
        <f>IF($B66="","",COUNTIF($D66:$AH66,"RT"))</f>
        <v/>
      </c>
      <c r="AM66" s="31">
        <f>IF($B66="","",COUNTIF($D66:$AH66,"RÇ"))</f>
        <v/>
      </c>
      <c r="AN66" s="31">
        <f>IF($B66="","",COUNTIF($D66:$AH66,"Yİ"))</f>
        <v/>
      </c>
      <c r="AO66" s="31">
        <f>IF($B66="","",COUNTIF($D66:$AH66,"Mİ"))</f>
        <v/>
      </c>
      <c r="AP66" s="31">
        <f>IF($B66="","",COUNTIF($D66:$AH66,"Üİ"))</f>
        <v/>
      </c>
      <c r="AQ66" s="31">
        <f>IF($B66="","",COUNTIF($D66:$AH66,"R"))</f>
        <v/>
      </c>
      <c r="AR66" s="31">
        <f>IF($B66="","",COUNTIF($D66:$AH66,"D"))</f>
        <v/>
      </c>
      <c r="AS66" s="33">
        <f>IF($B66="","",AI66+AM66+0.5*AJ66)</f>
        <v/>
      </c>
      <c r="AT66" s="31">
        <f>IF($B66="","",AP66+AQ66+AR66)</f>
        <v/>
      </c>
      <c r="AU66" s="31">
        <f>IF(OR($B66="",COUNTA($D66:$AH66)=0),"",MAX(0,30-AT66))</f>
        <v/>
      </c>
      <c r="AV66" s="34" t="n"/>
      <c r="AW66" s="35">
        <f>IF(OR($B66="",AV66="",'Personel'!F65=""),"",'Personel'!F65/225*1.5*AV66)</f>
        <v/>
      </c>
      <c r="AX66" s="35">
        <f>IF(OR($B66="",'Personel'!F65=""),"",'Personel'!F65/30*AM66)</f>
        <v/>
      </c>
    </row>
    <row r="67">
      <c r="A67" s="31">
        <f>IF('Personel'!A66="","",'Personel'!A66)</f>
        <v/>
      </c>
      <c r="B67" s="31">
        <f>IF('Personel'!B66="","",'Personel'!B66)</f>
        <v/>
      </c>
      <c r="C67" s="31">
        <f>IF('Personel'!C66="","",'Personel'!C66)</f>
        <v/>
      </c>
      <c r="D67" s="32" t="n"/>
      <c r="E67" s="32" t="n"/>
      <c r="F67" s="32" t="n"/>
      <c r="G67" s="32" t="n"/>
      <c r="H67" s="32" t="n"/>
      <c r="I67" s="32" t="n"/>
      <c r="J67" s="32" t="n"/>
      <c r="K67" s="32" t="n"/>
      <c r="L67" s="32" t="n"/>
      <c r="M67" s="32" t="n"/>
      <c r="N67" s="32" t="n"/>
      <c r="O67" s="32" t="n"/>
      <c r="P67" s="32" t="n"/>
      <c r="Q67" s="32" t="n"/>
      <c r="R67" s="32" t="n"/>
      <c r="S67" s="32" t="n"/>
      <c r="T67" s="32" t="n"/>
      <c r="U67" s="32" t="n"/>
      <c r="V67" s="32" t="n"/>
      <c r="W67" s="32" t="n"/>
      <c r="X67" s="32" t="n"/>
      <c r="Y67" s="32" t="n"/>
      <c r="Z67" s="32" t="n"/>
      <c r="AA67" s="32" t="n"/>
      <c r="AB67" s="32" t="n"/>
      <c r="AC67" s="32" t="n"/>
      <c r="AD67" s="32" t="n"/>
      <c r="AE67" s="32" t="n"/>
      <c r="AF67" s="32" t="n"/>
      <c r="AG67" s="32" t="n"/>
      <c r="AH67" s="32" t="n"/>
      <c r="AI67" s="31">
        <f>IF($B67="","",COUNTIF($D67:$AH67,"Ç"))</f>
        <v/>
      </c>
      <c r="AJ67" s="31">
        <f>IF($B67="","",COUNTIF($D67:$AH67,"YG"))</f>
        <v/>
      </c>
      <c r="AK67" s="31">
        <f>IF($B67="","",COUNTIF($D67:$AH67,"HT"))</f>
        <v/>
      </c>
      <c r="AL67" s="31">
        <f>IF($B67="","",COUNTIF($D67:$AH67,"RT"))</f>
        <v/>
      </c>
      <c r="AM67" s="31">
        <f>IF($B67="","",COUNTIF($D67:$AH67,"RÇ"))</f>
        <v/>
      </c>
      <c r="AN67" s="31">
        <f>IF($B67="","",COUNTIF($D67:$AH67,"Yİ"))</f>
        <v/>
      </c>
      <c r="AO67" s="31">
        <f>IF($B67="","",COUNTIF($D67:$AH67,"Mİ"))</f>
        <v/>
      </c>
      <c r="AP67" s="31">
        <f>IF($B67="","",COUNTIF($D67:$AH67,"Üİ"))</f>
        <v/>
      </c>
      <c r="AQ67" s="31">
        <f>IF($B67="","",COUNTIF($D67:$AH67,"R"))</f>
        <v/>
      </c>
      <c r="AR67" s="31">
        <f>IF($B67="","",COUNTIF($D67:$AH67,"D"))</f>
        <v/>
      </c>
      <c r="AS67" s="33">
        <f>IF($B67="","",AI67+AM67+0.5*AJ67)</f>
        <v/>
      </c>
      <c r="AT67" s="31">
        <f>IF($B67="","",AP67+AQ67+AR67)</f>
        <v/>
      </c>
      <c r="AU67" s="31">
        <f>IF(OR($B67="",COUNTA($D67:$AH67)=0),"",MAX(0,30-AT67))</f>
        <v/>
      </c>
      <c r="AV67" s="34" t="n"/>
      <c r="AW67" s="35">
        <f>IF(OR($B67="",AV67="",'Personel'!F66=""),"",'Personel'!F66/225*1.5*AV67)</f>
        <v/>
      </c>
      <c r="AX67" s="35">
        <f>IF(OR($B67="",'Personel'!F66=""),"",'Personel'!F66/30*AM67)</f>
        <v/>
      </c>
    </row>
    <row r="68">
      <c r="A68" s="31">
        <f>IF('Personel'!A67="","",'Personel'!A67)</f>
        <v/>
      </c>
      <c r="B68" s="31">
        <f>IF('Personel'!B67="","",'Personel'!B67)</f>
        <v/>
      </c>
      <c r="C68" s="31">
        <f>IF('Personel'!C67="","",'Personel'!C67)</f>
        <v/>
      </c>
      <c r="D68" s="32" t="n"/>
      <c r="E68" s="32" t="n"/>
      <c r="F68" s="32" t="n"/>
      <c r="G68" s="32" t="n"/>
      <c r="H68" s="32" t="n"/>
      <c r="I68" s="32" t="n"/>
      <c r="J68" s="32" t="n"/>
      <c r="K68" s="32" t="n"/>
      <c r="L68" s="32" t="n"/>
      <c r="M68" s="32" t="n"/>
      <c r="N68" s="32" t="n"/>
      <c r="O68" s="32" t="n"/>
      <c r="P68" s="32" t="n"/>
      <c r="Q68" s="32" t="n"/>
      <c r="R68" s="32" t="n"/>
      <c r="S68" s="32" t="n"/>
      <c r="T68" s="32" t="n"/>
      <c r="U68" s="32" t="n"/>
      <c r="V68" s="32" t="n"/>
      <c r="W68" s="32" t="n"/>
      <c r="X68" s="32" t="n"/>
      <c r="Y68" s="32" t="n"/>
      <c r="Z68" s="32" t="n"/>
      <c r="AA68" s="32" t="n"/>
      <c r="AB68" s="32" t="n"/>
      <c r="AC68" s="32" t="n"/>
      <c r="AD68" s="32" t="n"/>
      <c r="AE68" s="32" t="n"/>
      <c r="AF68" s="32" t="n"/>
      <c r="AG68" s="32" t="n"/>
      <c r="AH68" s="32" t="n"/>
      <c r="AI68" s="31">
        <f>IF($B68="","",COUNTIF($D68:$AH68,"Ç"))</f>
        <v/>
      </c>
      <c r="AJ68" s="31">
        <f>IF($B68="","",COUNTIF($D68:$AH68,"YG"))</f>
        <v/>
      </c>
      <c r="AK68" s="31">
        <f>IF($B68="","",COUNTIF($D68:$AH68,"HT"))</f>
        <v/>
      </c>
      <c r="AL68" s="31">
        <f>IF($B68="","",COUNTIF($D68:$AH68,"RT"))</f>
        <v/>
      </c>
      <c r="AM68" s="31">
        <f>IF($B68="","",COUNTIF($D68:$AH68,"RÇ"))</f>
        <v/>
      </c>
      <c r="AN68" s="31">
        <f>IF($B68="","",COUNTIF($D68:$AH68,"Yİ"))</f>
        <v/>
      </c>
      <c r="AO68" s="31">
        <f>IF($B68="","",COUNTIF($D68:$AH68,"Mİ"))</f>
        <v/>
      </c>
      <c r="AP68" s="31">
        <f>IF($B68="","",COUNTIF($D68:$AH68,"Üİ"))</f>
        <v/>
      </c>
      <c r="AQ68" s="31">
        <f>IF($B68="","",COUNTIF($D68:$AH68,"R"))</f>
        <v/>
      </c>
      <c r="AR68" s="31">
        <f>IF($B68="","",COUNTIF($D68:$AH68,"D"))</f>
        <v/>
      </c>
      <c r="AS68" s="33">
        <f>IF($B68="","",AI68+AM68+0.5*AJ68)</f>
        <v/>
      </c>
      <c r="AT68" s="31">
        <f>IF($B68="","",AP68+AQ68+AR68)</f>
        <v/>
      </c>
      <c r="AU68" s="31">
        <f>IF(OR($B68="",COUNTA($D68:$AH68)=0),"",MAX(0,30-AT68))</f>
        <v/>
      </c>
      <c r="AV68" s="34" t="n"/>
      <c r="AW68" s="35">
        <f>IF(OR($B68="",AV68="",'Personel'!F67=""),"",'Personel'!F67/225*1.5*AV68)</f>
        <v/>
      </c>
      <c r="AX68" s="35">
        <f>IF(OR($B68="",'Personel'!F67=""),"",'Personel'!F67/30*AM68)</f>
        <v/>
      </c>
    </row>
    <row r="69">
      <c r="A69" s="31">
        <f>IF('Personel'!A68="","",'Personel'!A68)</f>
        <v/>
      </c>
      <c r="B69" s="31">
        <f>IF('Personel'!B68="","",'Personel'!B68)</f>
        <v/>
      </c>
      <c r="C69" s="31">
        <f>IF('Personel'!C68="","",'Personel'!C68)</f>
        <v/>
      </c>
      <c r="D69" s="32" t="n"/>
      <c r="E69" s="32" t="n"/>
      <c r="F69" s="32" t="n"/>
      <c r="G69" s="32" t="n"/>
      <c r="H69" s="32" t="n"/>
      <c r="I69" s="32" t="n"/>
      <c r="J69" s="32" t="n"/>
      <c r="K69" s="32" t="n"/>
      <c r="L69" s="32" t="n"/>
      <c r="M69" s="32" t="n"/>
      <c r="N69" s="32" t="n"/>
      <c r="O69" s="32" t="n"/>
      <c r="P69" s="32" t="n"/>
      <c r="Q69" s="32" t="n"/>
      <c r="R69" s="32" t="n"/>
      <c r="S69" s="32" t="n"/>
      <c r="T69" s="32" t="n"/>
      <c r="U69" s="32" t="n"/>
      <c r="V69" s="32" t="n"/>
      <c r="W69" s="32" t="n"/>
      <c r="X69" s="32" t="n"/>
      <c r="Y69" s="32" t="n"/>
      <c r="Z69" s="32" t="n"/>
      <c r="AA69" s="32" t="n"/>
      <c r="AB69" s="32" t="n"/>
      <c r="AC69" s="32" t="n"/>
      <c r="AD69" s="32" t="n"/>
      <c r="AE69" s="32" t="n"/>
      <c r="AF69" s="32" t="n"/>
      <c r="AG69" s="32" t="n"/>
      <c r="AH69" s="32" t="n"/>
      <c r="AI69" s="31">
        <f>IF($B69="","",COUNTIF($D69:$AH69,"Ç"))</f>
        <v/>
      </c>
      <c r="AJ69" s="31">
        <f>IF($B69="","",COUNTIF($D69:$AH69,"YG"))</f>
        <v/>
      </c>
      <c r="AK69" s="31">
        <f>IF($B69="","",COUNTIF($D69:$AH69,"HT"))</f>
        <v/>
      </c>
      <c r="AL69" s="31">
        <f>IF($B69="","",COUNTIF($D69:$AH69,"RT"))</f>
        <v/>
      </c>
      <c r="AM69" s="31">
        <f>IF($B69="","",COUNTIF($D69:$AH69,"RÇ"))</f>
        <v/>
      </c>
      <c r="AN69" s="31">
        <f>IF($B69="","",COUNTIF($D69:$AH69,"Yİ"))</f>
        <v/>
      </c>
      <c r="AO69" s="31">
        <f>IF($B69="","",COUNTIF($D69:$AH69,"Mİ"))</f>
        <v/>
      </c>
      <c r="AP69" s="31">
        <f>IF($B69="","",COUNTIF($D69:$AH69,"Üİ"))</f>
        <v/>
      </c>
      <c r="AQ69" s="31">
        <f>IF($B69="","",COUNTIF($D69:$AH69,"R"))</f>
        <v/>
      </c>
      <c r="AR69" s="31">
        <f>IF($B69="","",COUNTIF($D69:$AH69,"D"))</f>
        <v/>
      </c>
      <c r="AS69" s="33">
        <f>IF($B69="","",AI69+AM69+0.5*AJ69)</f>
        <v/>
      </c>
      <c r="AT69" s="31">
        <f>IF($B69="","",AP69+AQ69+AR69)</f>
        <v/>
      </c>
      <c r="AU69" s="31">
        <f>IF(OR($B69="",COUNTA($D69:$AH69)=0),"",MAX(0,30-AT69))</f>
        <v/>
      </c>
      <c r="AV69" s="34" t="n"/>
      <c r="AW69" s="35">
        <f>IF(OR($B69="",AV69="",'Personel'!F68=""),"",'Personel'!F68/225*1.5*AV69)</f>
        <v/>
      </c>
      <c r="AX69" s="35">
        <f>IF(OR($B69="",'Personel'!F68=""),"",'Personel'!F68/30*AM69)</f>
        <v/>
      </c>
    </row>
    <row r="70">
      <c r="A70" s="31">
        <f>IF('Personel'!A69="","",'Personel'!A69)</f>
        <v/>
      </c>
      <c r="B70" s="31">
        <f>IF('Personel'!B69="","",'Personel'!B69)</f>
        <v/>
      </c>
      <c r="C70" s="31">
        <f>IF('Personel'!C69="","",'Personel'!C69)</f>
        <v/>
      </c>
      <c r="D70" s="32" t="n"/>
      <c r="E70" s="32" t="n"/>
      <c r="F70" s="32" t="n"/>
      <c r="G70" s="32" t="n"/>
      <c r="H70" s="32" t="n"/>
      <c r="I70" s="32" t="n"/>
      <c r="J70" s="32" t="n"/>
      <c r="K70" s="32" t="n"/>
      <c r="L70" s="32" t="n"/>
      <c r="M70" s="32" t="n"/>
      <c r="N70" s="32" t="n"/>
      <c r="O70" s="32" t="n"/>
      <c r="P70" s="32" t="n"/>
      <c r="Q70" s="32" t="n"/>
      <c r="R70" s="32" t="n"/>
      <c r="S70" s="32" t="n"/>
      <c r="T70" s="32" t="n"/>
      <c r="U70" s="32" t="n"/>
      <c r="V70" s="32" t="n"/>
      <c r="W70" s="32" t="n"/>
      <c r="X70" s="32" t="n"/>
      <c r="Y70" s="32" t="n"/>
      <c r="Z70" s="32" t="n"/>
      <c r="AA70" s="32" t="n"/>
      <c r="AB70" s="32" t="n"/>
      <c r="AC70" s="32" t="n"/>
      <c r="AD70" s="32" t="n"/>
      <c r="AE70" s="32" t="n"/>
      <c r="AF70" s="32" t="n"/>
      <c r="AG70" s="32" t="n"/>
      <c r="AH70" s="32" t="n"/>
      <c r="AI70" s="31">
        <f>IF($B70="","",COUNTIF($D70:$AH70,"Ç"))</f>
        <v/>
      </c>
      <c r="AJ70" s="31">
        <f>IF($B70="","",COUNTIF($D70:$AH70,"YG"))</f>
        <v/>
      </c>
      <c r="AK70" s="31">
        <f>IF($B70="","",COUNTIF($D70:$AH70,"HT"))</f>
        <v/>
      </c>
      <c r="AL70" s="31">
        <f>IF($B70="","",COUNTIF($D70:$AH70,"RT"))</f>
        <v/>
      </c>
      <c r="AM70" s="31">
        <f>IF($B70="","",COUNTIF($D70:$AH70,"RÇ"))</f>
        <v/>
      </c>
      <c r="AN70" s="31">
        <f>IF($B70="","",COUNTIF($D70:$AH70,"Yİ"))</f>
        <v/>
      </c>
      <c r="AO70" s="31">
        <f>IF($B70="","",COUNTIF($D70:$AH70,"Mİ"))</f>
        <v/>
      </c>
      <c r="AP70" s="31">
        <f>IF($B70="","",COUNTIF($D70:$AH70,"Üİ"))</f>
        <v/>
      </c>
      <c r="AQ70" s="31">
        <f>IF($B70="","",COUNTIF($D70:$AH70,"R"))</f>
        <v/>
      </c>
      <c r="AR70" s="31">
        <f>IF($B70="","",COUNTIF($D70:$AH70,"D"))</f>
        <v/>
      </c>
      <c r="AS70" s="33">
        <f>IF($B70="","",AI70+AM70+0.5*AJ70)</f>
        <v/>
      </c>
      <c r="AT70" s="31">
        <f>IF($B70="","",AP70+AQ70+AR70)</f>
        <v/>
      </c>
      <c r="AU70" s="31">
        <f>IF(OR($B70="",COUNTA($D70:$AH70)=0),"",MAX(0,30-AT70))</f>
        <v/>
      </c>
      <c r="AV70" s="34" t="n"/>
      <c r="AW70" s="35">
        <f>IF(OR($B70="",AV70="",'Personel'!F69=""),"",'Personel'!F69/225*1.5*AV70)</f>
        <v/>
      </c>
      <c r="AX70" s="35">
        <f>IF(OR($B70="",'Personel'!F69=""),"",'Personel'!F69/30*AM70)</f>
        <v/>
      </c>
    </row>
    <row r="71">
      <c r="A71" s="31">
        <f>IF('Personel'!A70="","",'Personel'!A70)</f>
        <v/>
      </c>
      <c r="B71" s="31">
        <f>IF('Personel'!B70="","",'Personel'!B70)</f>
        <v/>
      </c>
      <c r="C71" s="31">
        <f>IF('Personel'!C70="","",'Personel'!C70)</f>
        <v/>
      </c>
      <c r="D71" s="32" t="n"/>
      <c r="E71" s="32" t="n"/>
      <c r="F71" s="32" t="n"/>
      <c r="G71" s="32" t="n"/>
      <c r="H71" s="32" t="n"/>
      <c r="I71" s="32" t="n"/>
      <c r="J71" s="32" t="n"/>
      <c r="K71" s="32" t="n"/>
      <c r="L71" s="32" t="n"/>
      <c r="M71" s="32" t="n"/>
      <c r="N71" s="32" t="n"/>
      <c r="O71" s="32" t="n"/>
      <c r="P71" s="32" t="n"/>
      <c r="Q71" s="32" t="n"/>
      <c r="R71" s="32" t="n"/>
      <c r="S71" s="32" t="n"/>
      <c r="T71" s="32" t="n"/>
      <c r="U71" s="32" t="n"/>
      <c r="V71" s="32" t="n"/>
      <c r="W71" s="32" t="n"/>
      <c r="X71" s="32" t="n"/>
      <c r="Y71" s="32" t="n"/>
      <c r="Z71" s="32" t="n"/>
      <c r="AA71" s="32" t="n"/>
      <c r="AB71" s="32" t="n"/>
      <c r="AC71" s="32" t="n"/>
      <c r="AD71" s="32" t="n"/>
      <c r="AE71" s="32" t="n"/>
      <c r="AF71" s="32" t="n"/>
      <c r="AG71" s="32" t="n"/>
      <c r="AH71" s="32" t="n"/>
      <c r="AI71" s="31">
        <f>IF($B71="","",COUNTIF($D71:$AH71,"Ç"))</f>
        <v/>
      </c>
      <c r="AJ71" s="31">
        <f>IF($B71="","",COUNTIF($D71:$AH71,"YG"))</f>
        <v/>
      </c>
      <c r="AK71" s="31">
        <f>IF($B71="","",COUNTIF($D71:$AH71,"HT"))</f>
        <v/>
      </c>
      <c r="AL71" s="31">
        <f>IF($B71="","",COUNTIF($D71:$AH71,"RT"))</f>
        <v/>
      </c>
      <c r="AM71" s="31">
        <f>IF($B71="","",COUNTIF($D71:$AH71,"RÇ"))</f>
        <v/>
      </c>
      <c r="AN71" s="31">
        <f>IF($B71="","",COUNTIF($D71:$AH71,"Yİ"))</f>
        <v/>
      </c>
      <c r="AO71" s="31">
        <f>IF($B71="","",COUNTIF($D71:$AH71,"Mİ"))</f>
        <v/>
      </c>
      <c r="AP71" s="31">
        <f>IF($B71="","",COUNTIF($D71:$AH71,"Üİ"))</f>
        <v/>
      </c>
      <c r="AQ71" s="31">
        <f>IF($B71="","",COUNTIF($D71:$AH71,"R"))</f>
        <v/>
      </c>
      <c r="AR71" s="31">
        <f>IF($B71="","",COUNTIF($D71:$AH71,"D"))</f>
        <v/>
      </c>
      <c r="AS71" s="33">
        <f>IF($B71="","",AI71+AM71+0.5*AJ71)</f>
        <v/>
      </c>
      <c r="AT71" s="31">
        <f>IF($B71="","",AP71+AQ71+AR71)</f>
        <v/>
      </c>
      <c r="AU71" s="31">
        <f>IF(OR($B71="",COUNTA($D71:$AH71)=0),"",MAX(0,30-AT71))</f>
        <v/>
      </c>
      <c r="AV71" s="34" t="n"/>
      <c r="AW71" s="35">
        <f>IF(OR($B71="",AV71="",'Personel'!F70=""),"",'Personel'!F70/225*1.5*AV71)</f>
        <v/>
      </c>
      <c r="AX71" s="35">
        <f>IF(OR($B71="",'Personel'!F70=""),"",'Personel'!F70/30*AM71)</f>
        <v/>
      </c>
    </row>
    <row r="72">
      <c r="A72" s="31">
        <f>IF('Personel'!A71="","",'Personel'!A71)</f>
        <v/>
      </c>
      <c r="B72" s="31">
        <f>IF('Personel'!B71="","",'Personel'!B71)</f>
        <v/>
      </c>
      <c r="C72" s="31">
        <f>IF('Personel'!C71="","",'Personel'!C71)</f>
        <v/>
      </c>
      <c r="D72" s="32" t="n"/>
      <c r="E72" s="32" t="n"/>
      <c r="F72" s="32" t="n"/>
      <c r="G72" s="32" t="n"/>
      <c r="H72" s="32" t="n"/>
      <c r="I72" s="32" t="n"/>
      <c r="J72" s="32" t="n"/>
      <c r="K72" s="32" t="n"/>
      <c r="L72" s="32" t="n"/>
      <c r="M72" s="32" t="n"/>
      <c r="N72" s="32" t="n"/>
      <c r="O72" s="32" t="n"/>
      <c r="P72" s="32" t="n"/>
      <c r="Q72" s="32" t="n"/>
      <c r="R72" s="32" t="n"/>
      <c r="S72" s="32" t="n"/>
      <c r="T72" s="32" t="n"/>
      <c r="U72" s="32" t="n"/>
      <c r="V72" s="32" t="n"/>
      <c r="W72" s="32" t="n"/>
      <c r="X72" s="32" t="n"/>
      <c r="Y72" s="32" t="n"/>
      <c r="Z72" s="32" t="n"/>
      <c r="AA72" s="32" t="n"/>
      <c r="AB72" s="32" t="n"/>
      <c r="AC72" s="32" t="n"/>
      <c r="AD72" s="32" t="n"/>
      <c r="AE72" s="32" t="n"/>
      <c r="AF72" s="32" t="n"/>
      <c r="AG72" s="32" t="n"/>
      <c r="AH72" s="32" t="n"/>
      <c r="AI72" s="31">
        <f>IF($B72="","",COUNTIF($D72:$AH72,"Ç"))</f>
        <v/>
      </c>
      <c r="AJ72" s="31">
        <f>IF($B72="","",COUNTIF($D72:$AH72,"YG"))</f>
        <v/>
      </c>
      <c r="AK72" s="31">
        <f>IF($B72="","",COUNTIF($D72:$AH72,"HT"))</f>
        <v/>
      </c>
      <c r="AL72" s="31">
        <f>IF($B72="","",COUNTIF($D72:$AH72,"RT"))</f>
        <v/>
      </c>
      <c r="AM72" s="31">
        <f>IF($B72="","",COUNTIF($D72:$AH72,"RÇ"))</f>
        <v/>
      </c>
      <c r="AN72" s="31">
        <f>IF($B72="","",COUNTIF($D72:$AH72,"Yİ"))</f>
        <v/>
      </c>
      <c r="AO72" s="31">
        <f>IF($B72="","",COUNTIF($D72:$AH72,"Mİ"))</f>
        <v/>
      </c>
      <c r="AP72" s="31">
        <f>IF($B72="","",COUNTIF($D72:$AH72,"Üİ"))</f>
        <v/>
      </c>
      <c r="AQ72" s="31">
        <f>IF($B72="","",COUNTIF($D72:$AH72,"R"))</f>
        <v/>
      </c>
      <c r="AR72" s="31">
        <f>IF($B72="","",COUNTIF($D72:$AH72,"D"))</f>
        <v/>
      </c>
      <c r="AS72" s="33">
        <f>IF($B72="","",AI72+AM72+0.5*AJ72)</f>
        <v/>
      </c>
      <c r="AT72" s="31">
        <f>IF($B72="","",AP72+AQ72+AR72)</f>
        <v/>
      </c>
      <c r="AU72" s="31">
        <f>IF(OR($B72="",COUNTA($D72:$AH72)=0),"",MAX(0,30-AT72))</f>
        <v/>
      </c>
      <c r="AV72" s="34" t="n"/>
      <c r="AW72" s="35">
        <f>IF(OR($B72="",AV72="",'Personel'!F71=""),"",'Personel'!F71/225*1.5*AV72)</f>
        <v/>
      </c>
      <c r="AX72" s="35">
        <f>IF(OR($B72="",'Personel'!F71=""),"",'Personel'!F71/30*AM72)</f>
        <v/>
      </c>
    </row>
    <row r="73">
      <c r="A73" s="31">
        <f>IF('Personel'!A72="","",'Personel'!A72)</f>
        <v/>
      </c>
      <c r="B73" s="31">
        <f>IF('Personel'!B72="","",'Personel'!B72)</f>
        <v/>
      </c>
      <c r="C73" s="31">
        <f>IF('Personel'!C72="","",'Personel'!C72)</f>
        <v/>
      </c>
      <c r="D73" s="32" t="n"/>
      <c r="E73" s="32" t="n"/>
      <c r="F73" s="32" t="n"/>
      <c r="G73" s="32" t="n"/>
      <c r="H73" s="32" t="n"/>
      <c r="I73" s="32" t="n"/>
      <c r="J73" s="32" t="n"/>
      <c r="K73" s="32" t="n"/>
      <c r="L73" s="32" t="n"/>
      <c r="M73" s="32" t="n"/>
      <c r="N73" s="32" t="n"/>
      <c r="O73" s="32" t="n"/>
      <c r="P73" s="32" t="n"/>
      <c r="Q73" s="32" t="n"/>
      <c r="R73" s="32" t="n"/>
      <c r="S73" s="32" t="n"/>
      <c r="T73" s="32" t="n"/>
      <c r="U73" s="32" t="n"/>
      <c r="V73" s="32" t="n"/>
      <c r="W73" s="32" t="n"/>
      <c r="X73" s="32" t="n"/>
      <c r="Y73" s="32" t="n"/>
      <c r="Z73" s="32" t="n"/>
      <c r="AA73" s="32" t="n"/>
      <c r="AB73" s="32" t="n"/>
      <c r="AC73" s="32" t="n"/>
      <c r="AD73" s="32" t="n"/>
      <c r="AE73" s="32" t="n"/>
      <c r="AF73" s="32" t="n"/>
      <c r="AG73" s="32" t="n"/>
      <c r="AH73" s="32" t="n"/>
      <c r="AI73" s="31">
        <f>IF($B73="","",COUNTIF($D73:$AH73,"Ç"))</f>
        <v/>
      </c>
      <c r="AJ73" s="31">
        <f>IF($B73="","",COUNTIF($D73:$AH73,"YG"))</f>
        <v/>
      </c>
      <c r="AK73" s="31">
        <f>IF($B73="","",COUNTIF($D73:$AH73,"HT"))</f>
        <v/>
      </c>
      <c r="AL73" s="31">
        <f>IF($B73="","",COUNTIF($D73:$AH73,"RT"))</f>
        <v/>
      </c>
      <c r="AM73" s="31">
        <f>IF($B73="","",COUNTIF($D73:$AH73,"RÇ"))</f>
        <v/>
      </c>
      <c r="AN73" s="31">
        <f>IF($B73="","",COUNTIF($D73:$AH73,"Yİ"))</f>
        <v/>
      </c>
      <c r="AO73" s="31">
        <f>IF($B73="","",COUNTIF($D73:$AH73,"Mİ"))</f>
        <v/>
      </c>
      <c r="AP73" s="31">
        <f>IF($B73="","",COUNTIF($D73:$AH73,"Üİ"))</f>
        <v/>
      </c>
      <c r="AQ73" s="31">
        <f>IF($B73="","",COUNTIF($D73:$AH73,"R"))</f>
        <v/>
      </c>
      <c r="AR73" s="31">
        <f>IF($B73="","",COUNTIF($D73:$AH73,"D"))</f>
        <v/>
      </c>
      <c r="AS73" s="33">
        <f>IF($B73="","",AI73+AM73+0.5*AJ73)</f>
        <v/>
      </c>
      <c r="AT73" s="31">
        <f>IF($B73="","",AP73+AQ73+AR73)</f>
        <v/>
      </c>
      <c r="AU73" s="31">
        <f>IF(OR($B73="",COUNTA($D73:$AH73)=0),"",MAX(0,30-AT73))</f>
        <v/>
      </c>
      <c r="AV73" s="34" t="n"/>
      <c r="AW73" s="35">
        <f>IF(OR($B73="",AV73="",'Personel'!F72=""),"",'Personel'!F72/225*1.5*AV73)</f>
        <v/>
      </c>
      <c r="AX73" s="35">
        <f>IF(OR($B73="",'Personel'!F72=""),"",'Personel'!F72/30*AM73)</f>
        <v/>
      </c>
    </row>
    <row r="74">
      <c r="A74" s="31">
        <f>IF('Personel'!A73="","",'Personel'!A73)</f>
        <v/>
      </c>
      <c r="B74" s="31">
        <f>IF('Personel'!B73="","",'Personel'!B73)</f>
        <v/>
      </c>
      <c r="C74" s="31">
        <f>IF('Personel'!C73="","",'Personel'!C73)</f>
        <v/>
      </c>
      <c r="D74" s="32" t="n"/>
      <c r="E74" s="32" t="n"/>
      <c r="F74" s="32" t="n"/>
      <c r="G74" s="32" t="n"/>
      <c r="H74" s="32" t="n"/>
      <c r="I74" s="32" t="n"/>
      <c r="J74" s="32" t="n"/>
      <c r="K74" s="32" t="n"/>
      <c r="L74" s="32" t="n"/>
      <c r="M74" s="32" t="n"/>
      <c r="N74" s="32" t="n"/>
      <c r="O74" s="32" t="n"/>
      <c r="P74" s="32" t="n"/>
      <c r="Q74" s="32" t="n"/>
      <c r="R74" s="32" t="n"/>
      <c r="S74" s="32" t="n"/>
      <c r="T74" s="32" t="n"/>
      <c r="U74" s="32" t="n"/>
      <c r="V74" s="32" t="n"/>
      <c r="W74" s="32" t="n"/>
      <c r="X74" s="32" t="n"/>
      <c r="Y74" s="32" t="n"/>
      <c r="Z74" s="32" t="n"/>
      <c r="AA74" s="32" t="n"/>
      <c r="AB74" s="32" t="n"/>
      <c r="AC74" s="32" t="n"/>
      <c r="AD74" s="32" t="n"/>
      <c r="AE74" s="32" t="n"/>
      <c r="AF74" s="32" t="n"/>
      <c r="AG74" s="32" t="n"/>
      <c r="AH74" s="32" t="n"/>
      <c r="AI74" s="31">
        <f>IF($B74="","",COUNTIF($D74:$AH74,"Ç"))</f>
        <v/>
      </c>
      <c r="AJ74" s="31">
        <f>IF($B74="","",COUNTIF($D74:$AH74,"YG"))</f>
        <v/>
      </c>
      <c r="AK74" s="31">
        <f>IF($B74="","",COUNTIF($D74:$AH74,"HT"))</f>
        <v/>
      </c>
      <c r="AL74" s="31">
        <f>IF($B74="","",COUNTIF($D74:$AH74,"RT"))</f>
        <v/>
      </c>
      <c r="AM74" s="31">
        <f>IF($B74="","",COUNTIF($D74:$AH74,"RÇ"))</f>
        <v/>
      </c>
      <c r="AN74" s="31">
        <f>IF($B74="","",COUNTIF($D74:$AH74,"Yİ"))</f>
        <v/>
      </c>
      <c r="AO74" s="31">
        <f>IF($B74="","",COUNTIF($D74:$AH74,"Mİ"))</f>
        <v/>
      </c>
      <c r="AP74" s="31">
        <f>IF($B74="","",COUNTIF($D74:$AH74,"Üİ"))</f>
        <v/>
      </c>
      <c r="AQ74" s="31">
        <f>IF($B74="","",COUNTIF($D74:$AH74,"R"))</f>
        <v/>
      </c>
      <c r="AR74" s="31">
        <f>IF($B74="","",COUNTIF($D74:$AH74,"D"))</f>
        <v/>
      </c>
      <c r="AS74" s="33">
        <f>IF($B74="","",AI74+AM74+0.5*AJ74)</f>
        <v/>
      </c>
      <c r="AT74" s="31">
        <f>IF($B74="","",AP74+AQ74+AR74)</f>
        <v/>
      </c>
      <c r="AU74" s="31">
        <f>IF(OR($B74="",COUNTA($D74:$AH74)=0),"",MAX(0,30-AT74))</f>
        <v/>
      </c>
      <c r="AV74" s="34" t="n"/>
      <c r="AW74" s="35">
        <f>IF(OR($B74="",AV74="",'Personel'!F73=""),"",'Personel'!F73/225*1.5*AV74)</f>
        <v/>
      </c>
      <c r="AX74" s="35">
        <f>IF(OR($B74="",'Personel'!F73=""),"",'Personel'!F73/30*AM74)</f>
        <v/>
      </c>
    </row>
    <row r="75">
      <c r="A75" s="31">
        <f>IF('Personel'!A74="","",'Personel'!A74)</f>
        <v/>
      </c>
      <c r="B75" s="31">
        <f>IF('Personel'!B74="","",'Personel'!B74)</f>
        <v/>
      </c>
      <c r="C75" s="31">
        <f>IF('Personel'!C74="","",'Personel'!C74)</f>
        <v/>
      </c>
      <c r="D75" s="32" t="n"/>
      <c r="E75" s="32" t="n"/>
      <c r="F75" s="32" t="n"/>
      <c r="G75" s="32" t="n"/>
      <c r="H75" s="32" t="n"/>
      <c r="I75" s="32" t="n"/>
      <c r="J75" s="32" t="n"/>
      <c r="K75" s="32" t="n"/>
      <c r="L75" s="32" t="n"/>
      <c r="M75" s="32" t="n"/>
      <c r="N75" s="32" t="n"/>
      <c r="O75" s="32" t="n"/>
      <c r="P75" s="32" t="n"/>
      <c r="Q75" s="32" t="n"/>
      <c r="R75" s="32" t="n"/>
      <c r="S75" s="32" t="n"/>
      <c r="T75" s="32" t="n"/>
      <c r="U75" s="32" t="n"/>
      <c r="V75" s="32" t="n"/>
      <c r="W75" s="32" t="n"/>
      <c r="X75" s="32" t="n"/>
      <c r="Y75" s="32" t="n"/>
      <c r="Z75" s="32" t="n"/>
      <c r="AA75" s="32" t="n"/>
      <c r="AB75" s="32" t="n"/>
      <c r="AC75" s="32" t="n"/>
      <c r="AD75" s="32" t="n"/>
      <c r="AE75" s="32" t="n"/>
      <c r="AF75" s="32" t="n"/>
      <c r="AG75" s="32" t="n"/>
      <c r="AH75" s="32" t="n"/>
      <c r="AI75" s="31">
        <f>IF($B75="","",COUNTIF($D75:$AH75,"Ç"))</f>
        <v/>
      </c>
      <c r="AJ75" s="31">
        <f>IF($B75="","",COUNTIF($D75:$AH75,"YG"))</f>
        <v/>
      </c>
      <c r="AK75" s="31">
        <f>IF($B75="","",COUNTIF($D75:$AH75,"HT"))</f>
        <v/>
      </c>
      <c r="AL75" s="31">
        <f>IF($B75="","",COUNTIF($D75:$AH75,"RT"))</f>
        <v/>
      </c>
      <c r="AM75" s="31">
        <f>IF($B75="","",COUNTIF($D75:$AH75,"RÇ"))</f>
        <v/>
      </c>
      <c r="AN75" s="31">
        <f>IF($B75="","",COUNTIF($D75:$AH75,"Yİ"))</f>
        <v/>
      </c>
      <c r="AO75" s="31">
        <f>IF($B75="","",COUNTIF($D75:$AH75,"Mİ"))</f>
        <v/>
      </c>
      <c r="AP75" s="31">
        <f>IF($B75="","",COUNTIF($D75:$AH75,"Üİ"))</f>
        <v/>
      </c>
      <c r="AQ75" s="31">
        <f>IF($B75="","",COUNTIF($D75:$AH75,"R"))</f>
        <v/>
      </c>
      <c r="AR75" s="31">
        <f>IF($B75="","",COUNTIF($D75:$AH75,"D"))</f>
        <v/>
      </c>
      <c r="AS75" s="33">
        <f>IF($B75="","",AI75+AM75+0.5*AJ75)</f>
        <v/>
      </c>
      <c r="AT75" s="31">
        <f>IF($B75="","",AP75+AQ75+AR75)</f>
        <v/>
      </c>
      <c r="AU75" s="31">
        <f>IF(OR($B75="",COUNTA($D75:$AH75)=0),"",MAX(0,30-AT75))</f>
        <v/>
      </c>
      <c r="AV75" s="34" t="n"/>
      <c r="AW75" s="35">
        <f>IF(OR($B75="",AV75="",'Personel'!F74=""),"",'Personel'!F74/225*1.5*AV75)</f>
        <v/>
      </c>
      <c r="AX75" s="35">
        <f>IF(OR($B75="",'Personel'!F74=""),"",'Personel'!F74/30*AM75)</f>
        <v/>
      </c>
    </row>
    <row r="76">
      <c r="A76" s="31">
        <f>IF('Personel'!A75="","",'Personel'!A75)</f>
        <v/>
      </c>
      <c r="B76" s="31">
        <f>IF('Personel'!B75="","",'Personel'!B75)</f>
        <v/>
      </c>
      <c r="C76" s="31">
        <f>IF('Personel'!C75="","",'Personel'!C75)</f>
        <v/>
      </c>
      <c r="D76" s="32" t="n"/>
      <c r="E76" s="32" t="n"/>
      <c r="F76" s="32" t="n"/>
      <c r="G76" s="32" t="n"/>
      <c r="H76" s="32" t="n"/>
      <c r="I76" s="32" t="n"/>
      <c r="J76" s="32" t="n"/>
      <c r="K76" s="32" t="n"/>
      <c r="L76" s="32" t="n"/>
      <c r="M76" s="32" t="n"/>
      <c r="N76" s="32" t="n"/>
      <c r="O76" s="32" t="n"/>
      <c r="P76" s="32" t="n"/>
      <c r="Q76" s="32" t="n"/>
      <c r="R76" s="32" t="n"/>
      <c r="S76" s="32" t="n"/>
      <c r="T76" s="32" t="n"/>
      <c r="U76" s="32" t="n"/>
      <c r="V76" s="32" t="n"/>
      <c r="W76" s="32" t="n"/>
      <c r="X76" s="32" t="n"/>
      <c r="Y76" s="32" t="n"/>
      <c r="Z76" s="32" t="n"/>
      <c r="AA76" s="32" t="n"/>
      <c r="AB76" s="32" t="n"/>
      <c r="AC76" s="32" t="n"/>
      <c r="AD76" s="32" t="n"/>
      <c r="AE76" s="32" t="n"/>
      <c r="AF76" s="32" t="n"/>
      <c r="AG76" s="32" t="n"/>
      <c r="AH76" s="32" t="n"/>
      <c r="AI76" s="31">
        <f>IF($B76="","",COUNTIF($D76:$AH76,"Ç"))</f>
        <v/>
      </c>
      <c r="AJ76" s="31">
        <f>IF($B76="","",COUNTIF($D76:$AH76,"YG"))</f>
        <v/>
      </c>
      <c r="AK76" s="31">
        <f>IF($B76="","",COUNTIF($D76:$AH76,"HT"))</f>
        <v/>
      </c>
      <c r="AL76" s="31">
        <f>IF($B76="","",COUNTIF($D76:$AH76,"RT"))</f>
        <v/>
      </c>
      <c r="AM76" s="31">
        <f>IF($B76="","",COUNTIF($D76:$AH76,"RÇ"))</f>
        <v/>
      </c>
      <c r="AN76" s="31">
        <f>IF($B76="","",COUNTIF($D76:$AH76,"Yİ"))</f>
        <v/>
      </c>
      <c r="AO76" s="31">
        <f>IF($B76="","",COUNTIF($D76:$AH76,"Mİ"))</f>
        <v/>
      </c>
      <c r="AP76" s="31">
        <f>IF($B76="","",COUNTIF($D76:$AH76,"Üİ"))</f>
        <v/>
      </c>
      <c r="AQ76" s="31">
        <f>IF($B76="","",COUNTIF($D76:$AH76,"R"))</f>
        <v/>
      </c>
      <c r="AR76" s="31">
        <f>IF($B76="","",COUNTIF($D76:$AH76,"D"))</f>
        <v/>
      </c>
      <c r="AS76" s="33">
        <f>IF($B76="","",AI76+AM76+0.5*AJ76)</f>
        <v/>
      </c>
      <c r="AT76" s="31">
        <f>IF($B76="","",AP76+AQ76+AR76)</f>
        <v/>
      </c>
      <c r="AU76" s="31">
        <f>IF(OR($B76="",COUNTA($D76:$AH76)=0),"",MAX(0,30-AT76))</f>
        <v/>
      </c>
      <c r="AV76" s="34" t="n"/>
      <c r="AW76" s="35">
        <f>IF(OR($B76="",AV76="",'Personel'!F75=""),"",'Personel'!F75/225*1.5*AV76)</f>
        <v/>
      </c>
      <c r="AX76" s="35">
        <f>IF(OR($B76="",'Personel'!F75=""),"",'Personel'!F75/30*AM76)</f>
        <v/>
      </c>
    </row>
    <row r="77">
      <c r="A77" s="31">
        <f>IF('Personel'!A76="","",'Personel'!A76)</f>
        <v/>
      </c>
      <c r="B77" s="31">
        <f>IF('Personel'!B76="","",'Personel'!B76)</f>
        <v/>
      </c>
      <c r="C77" s="31">
        <f>IF('Personel'!C76="","",'Personel'!C76)</f>
        <v/>
      </c>
      <c r="D77" s="32" t="n"/>
      <c r="E77" s="32" t="n"/>
      <c r="F77" s="32" t="n"/>
      <c r="G77" s="32" t="n"/>
      <c r="H77" s="32" t="n"/>
      <c r="I77" s="32" t="n"/>
      <c r="J77" s="32" t="n"/>
      <c r="K77" s="32" t="n"/>
      <c r="L77" s="32" t="n"/>
      <c r="M77" s="32" t="n"/>
      <c r="N77" s="32" t="n"/>
      <c r="O77" s="32" t="n"/>
      <c r="P77" s="32" t="n"/>
      <c r="Q77" s="32" t="n"/>
      <c r="R77" s="32" t="n"/>
      <c r="S77" s="32" t="n"/>
      <c r="T77" s="32" t="n"/>
      <c r="U77" s="32" t="n"/>
      <c r="V77" s="32" t="n"/>
      <c r="W77" s="32" t="n"/>
      <c r="X77" s="32" t="n"/>
      <c r="Y77" s="32" t="n"/>
      <c r="Z77" s="32" t="n"/>
      <c r="AA77" s="32" t="n"/>
      <c r="AB77" s="32" t="n"/>
      <c r="AC77" s="32" t="n"/>
      <c r="AD77" s="32" t="n"/>
      <c r="AE77" s="32" t="n"/>
      <c r="AF77" s="32" t="n"/>
      <c r="AG77" s="32" t="n"/>
      <c r="AH77" s="32" t="n"/>
      <c r="AI77" s="31">
        <f>IF($B77="","",COUNTIF($D77:$AH77,"Ç"))</f>
        <v/>
      </c>
      <c r="AJ77" s="31">
        <f>IF($B77="","",COUNTIF($D77:$AH77,"YG"))</f>
        <v/>
      </c>
      <c r="AK77" s="31">
        <f>IF($B77="","",COUNTIF($D77:$AH77,"HT"))</f>
        <v/>
      </c>
      <c r="AL77" s="31">
        <f>IF($B77="","",COUNTIF($D77:$AH77,"RT"))</f>
        <v/>
      </c>
      <c r="AM77" s="31">
        <f>IF($B77="","",COUNTIF($D77:$AH77,"RÇ"))</f>
        <v/>
      </c>
      <c r="AN77" s="31">
        <f>IF($B77="","",COUNTIF($D77:$AH77,"Yİ"))</f>
        <v/>
      </c>
      <c r="AO77" s="31">
        <f>IF($B77="","",COUNTIF($D77:$AH77,"Mİ"))</f>
        <v/>
      </c>
      <c r="AP77" s="31">
        <f>IF($B77="","",COUNTIF($D77:$AH77,"Üİ"))</f>
        <v/>
      </c>
      <c r="AQ77" s="31">
        <f>IF($B77="","",COUNTIF($D77:$AH77,"R"))</f>
        <v/>
      </c>
      <c r="AR77" s="31">
        <f>IF($B77="","",COUNTIF($D77:$AH77,"D"))</f>
        <v/>
      </c>
      <c r="AS77" s="33">
        <f>IF($B77="","",AI77+AM77+0.5*AJ77)</f>
        <v/>
      </c>
      <c r="AT77" s="31">
        <f>IF($B77="","",AP77+AQ77+AR77)</f>
        <v/>
      </c>
      <c r="AU77" s="31">
        <f>IF(OR($B77="",COUNTA($D77:$AH77)=0),"",MAX(0,30-AT77))</f>
        <v/>
      </c>
      <c r="AV77" s="34" t="n"/>
      <c r="AW77" s="35">
        <f>IF(OR($B77="",AV77="",'Personel'!F76=""),"",'Personel'!F76/225*1.5*AV77)</f>
        <v/>
      </c>
      <c r="AX77" s="35">
        <f>IF(OR($B77="",'Personel'!F76=""),"",'Personel'!F76/30*AM77)</f>
        <v/>
      </c>
    </row>
    <row r="78">
      <c r="A78" s="31">
        <f>IF('Personel'!A77="","",'Personel'!A77)</f>
        <v/>
      </c>
      <c r="B78" s="31">
        <f>IF('Personel'!B77="","",'Personel'!B77)</f>
        <v/>
      </c>
      <c r="C78" s="31">
        <f>IF('Personel'!C77="","",'Personel'!C77)</f>
        <v/>
      </c>
      <c r="D78" s="32" t="n"/>
      <c r="E78" s="32" t="n"/>
      <c r="F78" s="32" t="n"/>
      <c r="G78" s="32" t="n"/>
      <c r="H78" s="32" t="n"/>
      <c r="I78" s="32" t="n"/>
      <c r="J78" s="32" t="n"/>
      <c r="K78" s="32" t="n"/>
      <c r="L78" s="32" t="n"/>
      <c r="M78" s="32" t="n"/>
      <c r="N78" s="32" t="n"/>
      <c r="O78" s="32" t="n"/>
      <c r="P78" s="32" t="n"/>
      <c r="Q78" s="32" t="n"/>
      <c r="R78" s="32" t="n"/>
      <c r="S78" s="32" t="n"/>
      <c r="T78" s="32" t="n"/>
      <c r="U78" s="32" t="n"/>
      <c r="V78" s="32" t="n"/>
      <c r="W78" s="32" t="n"/>
      <c r="X78" s="32" t="n"/>
      <c r="Y78" s="32" t="n"/>
      <c r="Z78" s="32" t="n"/>
      <c r="AA78" s="32" t="n"/>
      <c r="AB78" s="32" t="n"/>
      <c r="AC78" s="32" t="n"/>
      <c r="AD78" s="32" t="n"/>
      <c r="AE78" s="32" t="n"/>
      <c r="AF78" s="32" t="n"/>
      <c r="AG78" s="32" t="n"/>
      <c r="AH78" s="32" t="n"/>
      <c r="AI78" s="31">
        <f>IF($B78="","",COUNTIF($D78:$AH78,"Ç"))</f>
        <v/>
      </c>
      <c r="AJ78" s="31">
        <f>IF($B78="","",COUNTIF($D78:$AH78,"YG"))</f>
        <v/>
      </c>
      <c r="AK78" s="31">
        <f>IF($B78="","",COUNTIF($D78:$AH78,"HT"))</f>
        <v/>
      </c>
      <c r="AL78" s="31">
        <f>IF($B78="","",COUNTIF($D78:$AH78,"RT"))</f>
        <v/>
      </c>
      <c r="AM78" s="31">
        <f>IF($B78="","",COUNTIF($D78:$AH78,"RÇ"))</f>
        <v/>
      </c>
      <c r="AN78" s="31">
        <f>IF($B78="","",COUNTIF($D78:$AH78,"Yİ"))</f>
        <v/>
      </c>
      <c r="AO78" s="31">
        <f>IF($B78="","",COUNTIF($D78:$AH78,"Mİ"))</f>
        <v/>
      </c>
      <c r="AP78" s="31">
        <f>IF($B78="","",COUNTIF($D78:$AH78,"Üİ"))</f>
        <v/>
      </c>
      <c r="AQ78" s="31">
        <f>IF($B78="","",COUNTIF($D78:$AH78,"R"))</f>
        <v/>
      </c>
      <c r="AR78" s="31">
        <f>IF($B78="","",COUNTIF($D78:$AH78,"D"))</f>
        <v/>
      </c>
      <c r="AS78" s="33">
        <f>IF($B78="","",AI78+AM78+0.5*AJ78)</f>
        <v/>
      </c>
      <c r="AT78" s="31">
        <f>IF($B78="","",AP78+AQ78+AR78)</f>
        <v/>
      </c>
      <c r="AU78" s="31">
        <f>IF(OR($B78="",COUNTA($D78:$AH78)=0),"",MAX(0,30-AT78))</f>
        <v/>
      </c>
      <c r="AV78" s="34" t="n"/>
      <c r="AW78" s="35">
        <f>IF(OR($B78="",AV78="",'Personel'!F77=""),"",'Personel'!F77/225*1.5*AV78)</f>
        <v/>
      </c>
      <c r="AX78" s="35">
        <f>IF(OR($B78="",'Personel'!F77=""),"",'Personel'!F77/30*AM78)</f>
        <v/>
      </c>
    </row>
    <row r="79">
      <c r="A79" s="31">
        <f>IF('Personel'!A78="","",'Personel'!A78)</f>
        <v/>
      </c>
      <c r="B79" s="31">
        <f>IF('Personel'!B78="","",'Personel'!B78)</f>
        <v/>
      </c>
      <c r="C79" s="31">
        <f>IF('Personel'!C78="","",'Personel'!C78)</f>
        <v/>
      </c>
      <c r="D79" s="32" t="n"/>
      <c r="E79" s="32" t="n"/>
      <c r="F79" s="32" t="n"/>
      <c r="G79" s="32" t="n"/>
      <c r="H79" s="32" t="n"/>
      <c r="I79" s="32" t="n"/>
      <c r="J79" s="32" t="n"/>
      <c r="K79" s="32" t="n"/>
      <c r="L79" s="32" t="n"/>
      <c r="M79" s="32" t="n"/>
      <c r="N79" s="32" t="n"/>
      <c r="O79" s="32" t="n"/>
      <c r="P79" s="32" t="n"/>
      <c r="Q79" s="32" t="n"/>
      <c r="R79" s="32" t="n"/>
      <c r="S79" s="32" t="n"/>
      <c r="T79" s="32" t="n"/>
      <c r="U79" s="32" t="n"/>
      <c r="V79" s="32" t="n"/>
      <c r="W79" s="32" t="n"/>
      <c r="X79" s="32" t="n"/>
      <c r="Y79" s="32" t="n"/>
      <c r="Z79" s="32" t="n"/>
      <c r="AA79" s="32" t="n"/>
      <c r="AB79" s="32" t="n"/>
      <c r="AC79" s="32" t="n"/>
      <c r="AD79" s="32" t="n"/>
      <c r="AE79" s="32" t="n"/>
      <c r="AF79" s="32" t="n"/>
      <c r="AG79" s="32" t="n"/>
      <c r="AH79" s="32" t="n"/>
      <c r="AI79" s="31">
        <f>IF($B79="","",COUNTIF($D79:$AH79,"Ç"))</f>
        <v/>
      </c>
      <c r="AJ79" s="31">
        <f>IF($B79="","",COUNTIF($D79:$AH79,"YG"))</f>
        <v/>
      </c>
      <c r="AK79" s="31">
        <f>IF($B79="","",COUNTIF($D79:$AH79,"HT"))</f>
        <v/>
      </c>
      <c r="AL79" s="31">
        <f>IF($B79="","",COUNTIF($D79:$AH79,"RT"))</f>
        <v/>
      </c>
      <c r="AM79" s="31">
        <f>IF($B79="","",COUNTIF($D79:$AH79,"RÇ"))</f>
        <v/>
      </c>
      <c r="AN79" s="31">
        <f>IF($B79="","",COUNTIF($D79:$AH79,"Yİ"))</f>
        <v/>
      </c>
      <c r="AO79" s="31">
        <f>IF($B79="","",COUNTIF($D79:$AH79,"Mİ"))</f>
        <v/>
      </c>
      <c r="AP79" s="31">
        <f>IF($B79="","",COUNTIF($D79:$AH79,"Üİ"))</f>
        <v/>
      </c>
      <c r="AQ79" s="31">
        <f>IF($B79="","",COUNTIF($D79:$AH79,"R"))</f>
        <v/>
      </c>
      <c r="AR79" s="31">
        <f>IF($B79="","",COUNTIF($D79:$AH79,"D"))</f>
        <v/>
      </c>
      <c r="AS79" s="33">
        <f>IF($B79="","",AI79+AM79+0.5*AJ79)</f>
        <v/>
      </c>
      <c r="AT79" s="31">
        <f>IF($B79="","",AP79+AQ79+AR79)</f>
        <v/>
      </c>
      <c r="AU79" s="31">
        <f>IF(OR($B79="",COUNTA($D79:$AH79)=0),"",MAX(0,30-AT79))</f>
        <v/>
      </c>
      <c r="AV79" s="34" t="n"/>
      <c r="AW79" s="35">
        <f>IF(OR($B79="",AV79="",'Personel'!F78=""),"",'Personel'!F78/225*1.5*AV79)</f>
        <v/>
      </c>
      <c r="AX79" s="35">
        <f>IF(OR($B79="",'Personel'!F78=""),"",'Personel'!F78/30*AM79)</f>
        <v/>
      </c>
    </row>
    <row r="80">
      <c r="A80" s="31">
        <f>IF('Personel'!A79="","",'Personel'!A79)</f>
        <v/>
      </c>
      <c r="B80" s="31">
        <f>IF('Personel'!B79="","",'Personel'!B79)</f>
        <v/>
      </c>
      <c r="C80" s="31">
        <f>IF('Personel'!C79="","",'Personel'!C79)</f>
        <v/>
      </c>
      <c r="D80" s="32" t="n"/>
      <c r="E80" s="32" t="n"/>
      <c r="F80" s="32" t="n"/>
      <c r="G80" s="32" t="n"/>
      <c r="H80" s="32" t="n"/>
      <c r="I80" s="32" t="n"/>
      <c r="J80" s="32" t="n"/>
      <c r="K80" s="32" t="n"/>
      <c r="L80" s="32" t="n"/>
      <c r="M80" s="32" t="n"/>
      <c r="N80" s="32" t="n"/>
      <c r="O80" s="32" t="n"/>
      <c r="P80" s="32" t="n"/>
      <c r="Q80" s="32" t="n"/>
      <c r="R80" s="32" t="n"/>
      <c r="S80" s="32" t="n"/>
      <c r="T80" s="32" t="n"/>
      <c r="U80" s="32" t="n"/>
      <c r="V80" s="32" t="n"/>
      <c r="W80" s="32" t="n"/>
      <c r="X80" s="32" t="n"/>
      <c r="Y80" s="32" t="n"/>
      <c r="Z80" s="32" t="n"/>
      <c r="AA80" s="32" t="n"/>
      <c r="AB80" s="32" t="n"/>
      <c r="AC80" s="32" t="n"/>
      <c r="AD80" s="32" t="n"/>
      <c r="AE80" s="32" t="n"/>
      <c r="AF80" s="32" t="n"/>
      <c r="AG80" s="32" t="n"/>
      <c r="AH80" s="32" t="n"/>
      <c r="AI80" s="31">
        <f>IF($B80="","",COUNTIF($D80:$AH80,"Ç"))</f>
        <v/>
      </c>
      <c r="AJ80" s="31">
        <f>IF($B80="","",COUNTIF($D80:$AH80,"YG"))</f>
        <v/>
      </c>
      <c r="AK80" s="31">
        <f>IF($B80="","",COUNTIF($D80:$AH80,"HT"))</f>
        <v/>
      </c>
      <c r="AL80" s="31">
        <f>IF($B80="","",COUNTIF($D80:$AH80,"RT"))</f>
        <v/>
      </c>
      <c r="AM80" s="31">
        <f>IF($B80="","",COUNTIF($D80:$AH80,"RÇ"))</f>
        <v/>
      </c>
      <c r="AN80" s="31">
        <f>IF($B80="","",COUNTIF($D80:$AH80,"Yİ"))</f>
        <v/>
      </c>
      <c r="AO80" s="31">
        <f>IF($B80="","",COUNTIF($D80:$AH80,"Mİ"))</f>
        <v/>
      </c>
      <c r="AP80" s="31">
        <f>IF($B80="","",COUNTIF($D80:$AH80,"Üİ"))</f>
        <v/>
      </c>
      <c r="AQ80" s="31">
        <f>IF($B80="","",COUNTIF($D80:$AH80,"R"))</f>
        <v/>
      </c>
      <c r="AR80" s="31">
        <f>IF($B80="","",COUNTIF($D80:$AH80,"D"))</f>
        <v/>
      </c>
      <c r="AS80" s="33">
        <f>IF($B80="","",AI80+AM80+0.5*AJ80)</f>
        <v/>
      </c>
      <c r="AT80" s="31">
        <f>IF($B80="","",AP80+AQ80+AR80)</f>
        <v/>
      </c>
      <c r="AU80" s="31">
        <f>IF(OR($B80="",COUNTA($D80:$AH80)=0),"",MAX(0,30-AT80))</f>
        <v/>
      </c>
      <c r="AV80" s="34" t="n"/>
      <c r="AW80" s="35">
        <f>IF(OR($B80="",AV80="",'Personel'!F79=""),"",'Personel'!F79/225*1.5*AV80)</f>
        <v/>
      </c>
      <c r="AX80" s="35">
        <f>IF(OR($B80="",'Personel'!F79=""),"",'Personel'!F79/30*AM80)</f>
        <v/>
      </c>
    </row>
    <row r="81">
      <c r="A81" s="31">
        <f>IF('Personel'!A80="","",'Personel'!A80)</f>
        <v/>
      </c>
      <c r="B81" s="31">
        <f>IF('Personel'!B80="","",'Personel'!B80)</f>
        <v/>
      </c>
      <c r="C81" s="31">
        <f>IF('Personel'!C80="","",'Personel'!C80)</f>
        <v/>
      </c>
      <c r="D81" s="32" t="n"/>
      <c r="E81" s="32" t="n"/>
      <c r="F81" s="32" t="n"/>
      <c r="G81" s="32" t="n"/>
      <c r="H81" s="32" t="n"/>
      <c r="I81" s="32" t="n"/>
      <c r="J81" s="32" t="n"/>
      <c r="K81" s="32" t="n"/>
      <c r="L81" s="32" t="n"/>
      <c r="M81" s="32" t="n"/>
      <c r="N81" s="32" t="n"/>
      <c r="O81" s="32" t="n"/>
      <c r="P81" s="32" t="n"/>
      <c r="Q81" s="32" t="n"/>
      <c r="R81" s="32" t="n"/>
      <c r="S81" s="32" t="n"/>
      <c r="T81" s="32" t="n"/>
      <c r="U81" s="32" t="n"/>
      <c r="V81" s="32" t="n"/>
      <c r="W81" s="32" t="n"/>
      <c r="X81" s="32" t="n"/>
      <c r="Y81" s="32" t="n"/>
      <c r="Z81" s="32" t="n"/>
      <c r="AA81" s="32" t="n"/>
      <c r="AB81" s="32" t="n"/>
      <c r="AC81" s="32" t="n"/>
      <c r="AD81" s="32" t="n"/>
      <c r="AE81" s="32" t="n"/>
      <c r="AF81" s="32" t="n"/>
      <c r="AG81" s="32" t="n"/>
      <c r="AH81" s="32" t="n"/>
      <c r="AI81" s="31">
        <f>IF($B81="","",COUNTIF($D81:$AH81,"Ç"))</f>
        <v/>
      </c>
      <c r="AJ81" s="31">
        <f>IF($B81="","",COUNTIF($D81:$AH81,"YG"))</f>
        <v/>
      </c>
      <c r="AK81" s="31">
        <f>IF($B81="","",COUNTIF($D81:$AH81,"HT"))</f>
        <v/>
      </c>
      <c r="AL81" s="31">
        <f>IF($B81="","",COUNTIF($D81:$AH81,"RT"))</f>
        <v/>
      </c>
      <c r="AM81" s="31">
        <f>IF($B81="","",COUNTIF($D81:$AH81,"RÇ"))</f>
        <v/>
      </c>
      <c r="AN81" s="31">
        <f>IF($B81="","",COUNTIF($D81:$AH81,"Yİ"))</f>
        <v/>
      </c>
      <c r="AO81" s="31">
        <f>IF($B81="","",COUNTIF($D81:$AH81,"Mİ"))</f>
        <v/>
      </c>
      <c r="AP81" s="31">
        <f>IF($B81="","",COUNTIF($D81:$AH81,"Üİ"))</f>
        <v/>
      </c>
      <c r="AQ81" s="31">
        <f>IF($B81="","",COUNTIF($D81:$AH81,"R"))</f>
        <v/>
      </c>
      <c r="AR81" s="31">
        <f>IF($B81="","",COUNTIF($D81:$AH81,"D"))</f>
        <v/>
      </c>
      <c r="AS81" s="33">
        <f>IF($B81="","",AI81+AM81+0.5*AJ81)</f>
        <v/>
      </c>
      <c r="AT81" s="31">
        <f>IF($B81="","",AP81+AQ81+AR81)</f>
        <v/>
      </c>
      <c r="AU81" s="31">
        <f>IF(OR($B81="",COUNTA($D81:$AH81)=0),"",MAX(0,30-AT81))</f>
        <v/>
      </c>
      <c r="AV81" s="34" t="n"/>
      <c r="AW81" s="35">
        <f>IF(OR($B81="",AV81="",'Personel'!F80=""),"",'Personel'!F80/225*1.5*AV81)</f>
        <v/>
      </c>
      <c r="AX81" s="35">
        <f>IF(OR($B81="",'Personel'!F80=""),"",'Personel'!F80/30*AM81)</f>
        <v/>
      </c>
    </row>
    <row r="82">
      <c r="A82" s="31">
        <f>IF('Personel'!A81="","",'Personel'!A81)</f>
        <v/>
      </c>
      <c r="B82" s="31">
        <f>IF('Personel'!B81="","",'Personel'!B81)</f>
        <v/>
      </c>
      <c r="C82" s="31">
        <f>IF('Personel'!C81="","",'Personel'!C81)</f>
        <v/>
      </c>
      <c r="D82" s="32" t="n"/>
      <c r="E82" s="32" t="n"/>
      <c r="F82" s="32" t="n"/>
      <c r="G82" s="32" t="n"/>
      <c r="H82" s="32" t="n"/>
      <c r="I82" s="32" t="n"/>
      <c r="J82" s="32" t="n"/>
      <c r="K82" s="32" t="n"/>
      <c r="L82" s="32" t="n"/>
      <c r="M82" s="32" t="n"/>
      <c r="N82" s="32" t="n"/>
      <c r="O82" s="32" t="n"/>
      <c r="P82" s="32" t="n"/>
      <c r="Q82" s="32" t="n"/>
      <c r="R82" s="32" t="n"/>
      <c r="S82" s="32" t="n"/>
      <c r="T82" s="32" t="n"/>
      <c r="U82" s="32" t="n"/>
      <c r="V82" s="32" t="n"/>
      <c r="W82" s="32" t="n"/>
      <c r="X82" s="32" t="n"/>
      <c r="Y82" s="32" t="n"/>
      <c r="Z82" s="32" t="n"/>
      <c r="AA82" s="32" t="n"/>
      <c r="AB82" s="32" t="n"/>
      <c r="AC82" s="32" t="n"/>
      <c r="AD82" s="32" t="n"/>
      <c r="AE82" s="32" t="n"/>
      <c r="AF82" s="32" t="n"/>
      <c r="AG82" s="32" t="n"/>
      <c r="AH82" s="32" t="n"/>
      <c r="AI82" s="31">
        <f>IF($B82="","",COUNTIF($D82:$AH82,"Ç"))</f>
        <v/>
      </c>
      <c r="AJ82" s="31">
        <f>IF($B82="","",COUNTIF($D82:$AH82,"YG"))</f>
        <v/>
      </c>
      <c r="AK82" s="31">
        <f>IF($B82="","",COUNTIF($D82:$AH82,"HT"))</f>
        <v/>
      </c>
      <c r="AL82" s="31">
        <f>IF($B82="","",COUNTIF($D82:$AH82,"RT"))</f>
        <v/>
      </c>
      <c r="AM82" s="31">
        <f>IF($B82="","",COUNTIF($D82:$AH82,"RÇ"))</f>
        <v/>
      </c>
      <c r="AN82" s="31">
        <f>IF($B82="","",COUNTIF($D82:$AH82,"Yİ"))</f>
        <v/>
      </c>
      <c r="AO82" s="31">
        <f>IF($B82="","",COUNTIF($D82:$AH82,"Mİ"))</f>
        <v/>
      </c>
      <c r="AP82" s="31">
        <f>IF($B82="","",COUNTIF($D82:$AH82,"Üİ"))</f>
        <v/>
      </c>
      <c r="AQ82" s="31">
        <f>IF($B82="","",COUNTIF($D82:$AH82,"R"))</f>
        <v/>
      </c>
      <c r="AR82" s="31">
        <f>IF($B82="","",COUNTIF($D82:$AH82,"D"))</f>
        <v/>
      </c>
      <c r="AS82" s="33">
        <f>IF($B82="","",AI82+AM82+0.5*AJ82)</f>
        <v/>
      </c>
      <c r="AT82" s="31">
        <f>IF($B82="","",AP82+AQ82+AR82)</f>
        <v/>
      </c>
      <c r="AU82" s="31">
        <f>IF(OR($B82="",COUNTA($D82:$AH82)=0),"",MAX(0,30-AT82))</f>
        <v/>
      </c>
      <c r="AV82" s="34" t="n"/>
      <c r="AW82" s="35">
        <f>IF(OR($B82="",AV82="",'Personel'!F81=""),"",'Personel'!F81/225*1.5*AV82)</f>
        <v/>
      </c>
      <c r="AX82" s="35">
        <f>IF(OR($B82="",'Personel'!F81=""),"",'Personel'!F81/30*AM82)</f>
        <v/>
      </c>
    </row>
    <row r="83">
      <c r="A83" s="31">
        <f>IF('Personel'!A82="","",'Personel'!A82)</f>
        <v/>
      </c>
      <c r="B83" s="31">
        <f>IF('Personel'!B82="","",'Personel'!B82)</f>
        <v/>
      </c>
      <c r="C83" s="31">
        <f>IF('Personel'!C82="","",'Personel'!C82)</f>
        <v/>
      </c>
      <c r="D83" s="32" t="n"/>
      <c r="E83" s="32" t="n"/>
      <c r="F83" s="32" t="n"/>
      <c r="G83" s="32" t="n"/>
      <c r="H83" s="32" t="n"/>
      <c r="I83" s="32" t="n"/>
      <c r="J83" s="32" t="n"/>
      <c r="K83" s="32" t="n"/>
      <c r="L83" s="32" t="n"/>
      <c r="M83" s="32" t="n"/>
      <c r="N83" s="32" t="n"/>
      <c r="O83" s="32" t="n"/>
      <c r="P83" s="32" t="n"/>
      <c r="Q83" s="32" t="n"/>
      <c r="R83" s="32" t="n"/>
      <c r="S83" s="32" t="n"/>
      <c r="T83" s="32" t="n"/>
      <c r="U83" s="32" t="n"/>
      <c r="V83" s="32" t="n"/>
      <c r="W83" s="32" t="n"/>
      <c r="X83" s="32" t="n"/>
      <c r="Y83" s="32" t="n"/>
      <c r="Z83" s="32" t="n"/>
      <c r="AA83" s="32" t="n"/>
      <c r="AB83" s="32" t="n"/>
      <c r="AC83" s="32" t="n"/>
      <c r="AD83" s="32" t="n"/>
      <c r="AE83" s="32" t="n"/>
      <c r="AF83" s="32" t="n"/>
      <c r="AG83" s="32" t="n"/>
      <c r="AH83" s="32" t="n"/>
      <c r="AI83" s="31">
        <f>IF($B83="","",COUNTIF($D83:$AH83,"Ç"))</f>
        <v/>
      </c>
      <c r="AJ83" s="31">
        <f>IF($B83="","",COUNTIF($D83:$AH83,"YG"))</f>
        <v/>
      </c>
      <c r="AK83" s="31">
        <f>IF($B83="","",COUNTIF($D83:$AH83,"HT"))</f>
        <v/>
      </c>
      <c r="AL83" s="31">
        <f>IF($B83="","",COUNTIF($D83:$AH83,"RT"))</f>
        <v/>
      </c>
      <c r="AM83" s="31">
        <f>IF($B83="","",COUNTIF($D83:$AH83,"RÇ"))</f>
        <v/>
      </c>
      <c r="AN83" s="31">
        <f>IF($B83="","",COUNTIF($D83:$AH83,"Yİ"))</f>
        <v/>
      </c>
      <c r="AO83" s="31">
        <f>IF($B83="","",COUNTIF($D83:$AH83,"Mİ"))</f>
        <v/>
      </c>
      <c r="AP83" s="31">
        <f>IF($B83="","",COUNTIF($D83:$AH83,"Üİ"))</f>
        <v/>
      </c>
      <c r="AQ83" s="31">
        <f>IF($B83="","",COUNTIF($D83:$AH83,"R"))</f>
        <v/>
      </c>
      <c r="AR83" s="31">
        <f>IF($B83="","",COUNTIF($D83:$AH83,"D"))</f>
        <v/>
      </c>
      <c r="AS83" s="33">
        <f>IF($B83="","",AI83+AM83+0.5*AJ83)</f>
        <v/>
      </c>
      <c r="AT83" s="31">
        <f>IF($B83="","",AP83+AQ83+AR83)</f>
        <v/>
      </c>
      <c r="AU83" s="31">
        <f>IF(OR($B83="",COUNTA($D83:$AH83)=0),"",MAX(0,30-AT83))</f>
        <v/>
      </c>
      <c r="AV83" s="34" t="n"/>
      <c r="AW83" s="35">
        <f>IF(OR($B83="",AV83="",'Personel'!F82=""),"",'Personel'!F82/225*1.5*AV83)</f>
        <v/>
      </c>
      <c r="AX83" s="35">
        <f>IF(OR($B83="",'Personel'!F82=""),"",'Personel'!F82/30*AM83)</f>
        <v/>
      </c>
    </row>
    <row r="84">
      <c r="A84" s="31">
        <f>IF('Personel'!A83="","",'Personel'!A83)</f>
        <v/>
      </c>
      <c r="B84" s="31">
        <f>IF('Personel'!B83="","",'Personel'!B83)</f>
        <v/>
      </c>
      <c r="C84" s="31">
        <f>IF('Personel'!C83="","",'Personel'!C83)</f>
        <v/>
      </c>
      <c r="D84" s="32" t="n"/>
      <c r="E84" s="32" t="n"/>
      <c r="F84" s="32" t="n"/>
      <c r="G84" s="32" t="n"/>
      <c r="H84" s="32" t="n"/>
      <c r="I84" s="32" t="n"/>
      <c r="J84" s="32" t="n"/>
      <c r="K84" s="32" t="n"/>
      <c r="L84" s="32" t="n"/>
      <c r="M84" s="32" t="n"/>
      <c r="N84" s="32" t="n"/>
      <c r="O84" s="32" t="n"/>
      <c r="P84" s="32" t="n"/>
      <c r="Q84" s="32" t="n"/>
      <c r="R84" s="32" t="n"/>
      <c r="S84" s="32" t="n"/>
      <c r="T84" s="32" t="n"/>
      <c r="U84" s="32" t="n"/>
      <c r="V84" s="32" t="n"/>
      <c r="W84" s="32" t="n"/>
      <c r="X84" s="32" t="n"/>
      <c r="Y84" s="32" t="n"/>
      <c r="Z84" s="32" t="n"/>
      <c r="AA84" s="32" t="n"/>
      <c r="AB84" s="32" t="n"/>
      <c r="AC84" s="32" t="n"/>
      <c r="AD84" s="32" t="n"/>
      <c r="AE84" s="32" t="n"/>
      <c r="AF84" s="32" t="n"/>
      <c r="AG84" s="32" t="n"/>
      <c r="AH84" s="32" t="n"/>
      <c r="AI84" s="31">
        <f>IF($B84="","",COUNTIF($D84:$AH84,"Ç"))</f>
        <v/>
      </c>
      <c r="AJ84" s="31">
        <f>IF($B84="","",COUNTIF($D84:$AH84,"YG"))</f>
        <v/>
      </c>
      <c r="AK84" s="31">
        <f>IF($B84="","",COUNTIF($D84:$AH84,"HT"))</f>
        <v/>
      </c>
      <c r="AL84" s="31">
        <f>IF($B84="","",COUNTIF($D84:$AH84,"RT"))</f>
        <v/>
      </c>
      <c r="AM84" s="31">
        <f>IF($B84="","",COUNTIF($D84:$AH84,"RÇ"))</f>
        <v/>
      </c>
      <c r="AN84" s="31">
        <f>IF($B84="","",COUNTIF($D84:$AH84,"Yİ"))</f>
        <v/>
      </c>
      <c r="AO84" s="31">
        <f>IF($B84="","",COUNTIF($D84:$AH84,"Mİ"))</f>
        <v/>
      </c>
      <c r="AP84" s="31">
        <f>IF($B84="","",COUNTIF($D84:$AH84,"Üİ"))</f>
        <v/>
      </c>
      <c r="AQ84" s="31">
        <f>IF($B84="","",COUNTIF($D84:$AH84,"R"))</f>
        <v/>
      </c>
      <c r="AR84" s="31">
        <f>IF($B84="","",COUNTIF($D84:$AH84,"D"))</f>
        <v/>
      </c>
      <c r="AS84" s="33">
        <f>IF($B84="","",AI84+AM84+0.5*AJ84)</f>
        <v/>
      </c>
      <c r="AT84" s="31">
        <f>IF($B84="","",AP84+AQ84+AR84)</f>
        <v/>
      </c>
      <c r="AU84" s="31">
        <f>IF(OR($B84="",COUNTA($D84:$AH84)=0),"",MAX(0,30-AT84))</f>
        <v/>
      </c>
      <c r="AV84" s="34" t="n"/>
      <c r="AW84" s="35">
        <f>IF(OR($B84="",AV84="",'Personel'!F83=""),"",'Personel'!F83/225*1.5*AV84)</f>
        <v/>
      </c>
      <c r="AX84" s="35">
        <f>IF(OR($B84="",'Personel'!F83=""),"",'Personel'!F83/30*AM84)</f>
        <v/>
      </c>
    </row>
    <row r="85">
      <c r="A85" s="31">
        <f>IF('Personel'!A84="","",'Personel'!A84)</f>
        <v/>
      </c>
      <c r="B85" s="31">
        <f>IF('Personel'!B84="","",'Personel'!B84)</f>
        <v/>
      </c>
      <c r="C85" s="31">
        <f>IF('Personel'!C84="","",'Personel'!C84)</f>
        <v/>
      </c>
      <c r="D85" s="32" t="n"/>
      <c r="E85" s="32" t="n"/>
      <c r="F85" s="32" t="n"/>
      <c r="G85" s="32" t="n"/>
      <c r="H85" s="32" t="n"/>
      <c r="I85" s="32" t="n"/>
      <c r="J85" s="32" t="n"/>
      <c r="K85" s="32" t="n"/>
      <c r="L85" s="32" t="n"/>
      <c r="M85" s="32" t="n"/>
      <c r="N85" s="32" t="n"/>
      <c r="O85" s="32" t="n"/>
      <c r="P85" s="32" t="n"/>
      <c r="Q85" s="32" t="n"/>
      <c r="R85" s="32" t="n"/>
      <c r="S85" s="32" t="n"/>
      <c r="T85" s="32" t="n"/>
      <c r="U85" s="32" t="n"/>
      <c r="V85" s="32" t="n"/>
      <c r="W85" s="32" t="n"/>
      <c r="X85" s="32" t="n"/>
      <c r="Y85" s="32" t="n"/>
      <c r="Z85" s="32" t="n"/>
      <c r="AA85" s="32" t="n"/>
      <c r="AB85" s="32" t="n"/>
      <c r="AC85" s="32" t="n"/>
      <c r="AD85" s="32" t="n"/>
      <c r="AE85" s="32" t="n"/>
      <c r="AF85" s="32" t="n"/>
      <c r="AG85" s="32" t="n"/>
      <c r="AH85" s="32" t="n"/>
      <c r="AI85" s="31">
        <f>IF($B85="","",COUNTIF($D85:$AH85,"Ç"))</f>
        <v/>
      </c>
      <c r="AJ85" s="31">
        <f>IF($B85="","",COUNTIF($D85:$AH85,"YG"))</f>
        <v/>
      </c>
      <c r="AK85" s="31">
        <f>IF($B85="","",COUNTIF($D85:$AH85,"HT"))</f>
        <v/>
      </c>
      <c r="AL85" s="31">
        <f>IF($B85="","",COUNTIF($D85:$AH85,"RT"))</f>
        <v/>
      </c>
      <c r="AM85" s="31">
        <f>IF($B85="","",COUNTIF($D85:$AH85,"RÇ"))</f>
        <v/>
      </c>
      <c r="AN85" s="31">
        <f>IF($B85="","",COUNTIF($D85:$AH85,"Yİ"))</f>
        <v/>
      </c>
      <c r="AO85" s="31">
        <f>IF($B85="","",COUNTIF($D85:$AH85,"Mİ"))</f>
        <v/>
      </c>
      <c r="AP85" s="31">
        <f>IF($B85="","",COUNTIF($D85:$AH85,"Üİ"))</f>
        <v/>
      </c>
      <c r="AQ85" s="31">
        <f>IF($B85="","",COUNTIF($D85:$AH85,"R"))</f>
        <v/>
      </c>
      <c r="AR85" s="31">
        <f>IF($B85="","",COUNTIF($D85:$AH85,"D"))</f>
        <v/>
      </c>
      <c r="AS85" s="33">
        <f>IF($B85="","",AI85+AM85+0.5*AJ85)</f>
        <v/>
      </c>
      <c r="AT85" s="31">
        <f>IF($B85="","",AP85+AQ85+AR85)</f>
        <v/>
      </c>
      <c r="AU85" s="31">
        <f>IF(OR($B85="",COUNTA($D85:$AH85)=0),"",MAX(0,30-AT85))</f>
        <v/>
      </c>
      <c r="AV85" s="34" t="n"/>
      <c r="AW85" s="35">
        <f>IF(OR($B85="",AV85="",'Personel'!F84=""),"",'Personel'!F84/225*1.5*AV85)</f>
        <v/>
      </c>
      <c r="AX85" s="35">
        <f>IF(OR($B85="",'Personel'!F84=""),"",'Personel'!F84/30*AM85)</f>
        <v/>
      </c>
    </row>
    <row r="86">
      <c r="A86" s="31">
        <f>IF('Personel'!A85="","",'Personel'!A85)</f>
        <v/>
      </c>
      <c r="B86" s="31">
        <f>IF('Personel'!B85="","",'Personel'!B85)</f>
        <v/>
      </c>
      <c r="C86" s="31">
        <f>IF('Personel'!C85="","",'Personel'!C85)</f>
        <v/>
      </c>
      <c r="D86" s="32" t="n"/>
      <c r="E86" s="32" t="n"/>
      <c r="F86" s="32" t="n"/>
      <c r="G86" s="32" t="n"/>
      <c r="H86" s="32" t="n"/>
      <c r="I86" s="32" t="n"/>
      <c r="J86" s="32" t="n"/>
      <c r="K86" s="32" t="n"/>
      <c r="L86" s="32" t="n"/>
      <c r="M86" s="32" t="n"/>
      <c r="N86" s="32" t="n"/>
      <c r="O86" s="32" t="n"/>
      <c r="P86" s="32" t="n"/>
      <c r="Q86" s="32" t="n"/>
      <c r="R86" s="32" t="n"/>
      <c r="S86" s="32" t="n"/>
      <c r="T86" s="32" t="n"/>
      <c r="U86" s="32" t="n"/>
      <c r="V86" s="32" t="n"/>
      <c r="W86" s="32" t="n"/>
      <c r="X86" s="32" t="n"/>
      <c r="Y86" s="32" t="n"/>
      <c r="Z86" s="32" t="n"/>
      <c r="AA86" s="32" t="n"/>
      <c r="AB86" s="32" t="n"/>
      <c r="AC86" s="32" t="n"/>
      <c r="AD86" s="32" t="n"/>
      <c r="AE86" s="32" t="n"/>
      <c r="AF86" s="32" t="n"/>
      <c r="AG86" s="32" t="n"/>
      <c r="AH86" s="32" t="n"/>
      <c r="AI86" s="31">
        <f>IF($B86="","",COUNTIF($D86:$AH86,"Ç"))</f>
        <v/>
      </c>
      <c r="AJ86" s="31">
        <f>IF($B86="","",COUNTIF($D86:$AH86,"YG"))</f>
        <v/>
      </c>
      <c r="AK86" s="31">
        <f>IF($B86="","",COUNTIF($D86:$AH86,"HT"))</f>
        <v/>
      </c>
      <c r="AL86" s="31">
        <f>IF($B86="","",COUNTIF($D86:$AH86,"RT"))</f>
        <v/>
      </c>
      <c r="AM86" s="31">
        <f>IF($B86="","",COUNTIF($D86:$AH86,"RÇ"))</f>
        <v/>
      </c>
      <c r="AN86" s="31">
        <f>IF($B86="","",COUNTIF($D86:$AH86,"Yİ"))</f>
        <v/>
      </c>
      <c r="AO86" s="31">
        <f>IF($B86="","",COUNTIF($D86:$AH86,"Mİ"))</f>
        <v/>
      </c>
      <c r="AP86" s="31">
        <f>IF($B86="","",COUNTIF($D86:$AH86,"Üİ"))</f>
        <v/>
      </c>
      <c r="AQ86" s="31">
        <f>IF($B86="","",COUNTIF($D86:$AH86,"R"))</f>
        <v/>
      </c>
      <c r="AR86" s="31">
        <f>IF($B86="","",COUNTIF($D86:$AH86,"D"))</f>
        <v/>
      </c>
      <c r="AS86" s="33">
        <f>IF($B86="","",AI86+AM86+0.5*AJ86)</f>
        <v/>
      </c>
      <c r="AT86" s="31">
        <f>IF($B86="","",AP86+AQ86+AR86)</f>
        <v/>
      </c>
      <c r="AU86" s="31">
        <f>IF(OR($B86="",COUNTA($D86:$AH86)=0),"",MAX(0,30-AT86))</f>
        <v/>
      </c>
      <c r="AV86" s="34" t="n"/>
      <c r="AW86" s="35">
        <f>IF(OR($B86="",AV86="",'Personel'!F85=""),"",'Personel'!F85/225*1.5*AV86)</f>
        <v/>
      </c>
      <c r="AX86" s="35">
        <f>IF(OR($B86="",'Personel'!F85=""),"",'Personel'!F85/30*AM86)</f>
        <v/>
      </c>
    </row>
    <row r="87">
      <c r="A87" s="31">
        <f>IF('Personel'!A86="","",'Personel'!A86)</f>
        <v/>
      </c>
      <c r="B87" s="31">
        <f>IF('Personel'!B86="","",'Personel'!B86)</f>
        <v/>
      </c>
      <c r="C87" s="31">
        <f>IF('Personel'!C86="","",'Personel'!C86)</f>
        <v/>
      </c>
      <c r="D87" s="32" t="n"/>
      <c r="E87" s="32" t="n"/>
      <c r="F87" s="32" t="n"/>
      <c r="G87" s="32" t="n"/>
      <c r="H87" s="32" t="n"/>
      <c r="I87" s="32" t="n"/>
      <c r="J87" s="32" t="n"/>
      <c r="K87" s="32" t="n"/>
      <c r="L87" s="32" t="n"/>
      <c r="M87" s="32" t="n"/>
      <c r="N87" s="32" t="n"/>
      <c r="O87" s="32" t="n"/>
      <c r="P87" s="32" t="n"/>
      <c r="Q87" s="32" t="n"/>
      <c r="R87" s="32" t="n"/>
      <c r="S87" s="32" t="n"/>
      <c r="T87" s="32" t="n"/>
      <c r="U87" s="32" t="n"/>
      <c r="V87" s="32" t="n"/>
      <c r="W87" s="32" t="n"/>
      <c r="X87" s="32" t="n"/>
      <c r="Y87" s="32" t="n"/>
      <c r="Z87" s="32" t="n"/>
      <c r="AA87" s="32" t="n"/>
      <c r="AB87" s="32" t="n"/>
      <c r="AC87" s="32" t="n"/>
      <c r="AD87" s="32" t="n"/>
      <c r="AE87" s="32" t="n"/>
      <c r="AF87" s="32" t="n"/>
      <c r="AG87" s="32" t="n"/>
      <c r="AH87" s="32" t="n"/>
      <c r="AI87" s="31">
        <f>IF($B87="","",COUNTIF($D87:$AH87,"Ç"))</f>
        <v/>
      </c>
      <c r="AJ87" s="31">
        <f>IF($B87="","",COUNTIF($D87:$AH87,"YG"))</f>
        <v/>
      </c>
      <c r="AK87" s="31">
        <f>IF($B87="","",COUNTIF($D87:$AH87,"HT"))</f>
        <v/>
      </c>
      <c r="AL87" s="31">
        <f>IF($B87="","",COUNTIF($D87:$AH87,"RT"))</f>
        <v/>
      </c>
      <c r="AM87" s="31">
        <f>IF($B87="","",COUNTIF($D87:$AH87,"RÇ"))</f>
        <v/>
      </c>
      <c r="AN87" s="31">
        <f>IF($B87="","",COUNTIF($D87:$AH87,"Yİ"))</f>
        <v/>
      </c>
      <c r="AO87" s="31">
        <f>IF($B87="","",COUNTIF($D87:$AH87,"Mİ"))</f>
        <v/>
      </c>
      <c r="AP87" s="31">
        <f>IF($B87="","",COUNTIF($D87:$AH87,"Üİ"))</f>
        <v/>
      </c>
      <c r="AQ87" s="31">
        <f>IF($B87="","",COUNTIF($D87:$AH87,"R"))</f>
        <v/>
      </c>
      <c r="AR87" s="31">
        <f>IF($B87="","",COUNTIF($D87:$AH87,"D"))</f>
        <v/>
      </c>
      <c r="AS87" s="33">
        <f>IF($B87="","",AI87+AM87+0.5*AJ87)</f>
        <v/>
      </c>
      <c r="AT87" s="31">
        <f>IF($B87="","",AP87+AQ87+AR87)</f>
        <v/>
      </c>
      <c r="AU87" s="31">
        <f>IF(OR($B87="",COUNTA($D87:$AH87)=0),"",MAX(0,30-AT87))</f>
        <v/>
      </c>
      <c r="AV87" s="34" t="n"/>
      <c r="AW87" s="35">
        <f>IF(OR($B87="",AV87="",'Personel'!F86=""),"",'Personel'!F86/225*1.5*AV87)</f>
        <v/>
      </c>
      <c r="AX87" s="35">
        <f>IF(OR($B87="",'Personel'!F86=""),"",'Personel'!F86/30*AM87)</f>
        <v/>
      </c>
    </row>
    <row r="88">
      <c r="A88" s="31">
        <f>IF('Personel'!A87="","",'Personel'!A87)</f>
        <v/>
      </c>
      <c r="B88" s="31">
        <f>IF('Personel'!B87="","",'Personel'!B87)</f>
        <v/>
      </c>
      <c r="C88" s="31">
        <f>IF('Personel'!C87="","",'Personel'!C87)</f>
        <v/>
      </c>
      <c r="D88" s="32" t="n"/>
      <c r="E88" s="32" t="n"/>
      <c r="F88" s="32" t="n"/>
      <c r="G88" s="32" t="n"/>
      <c r="H88" s="32" t="n"/>
      <c r="I88" s="32" t="n"/>
      <c r="J88" s="32" t="n"/>
      <c r="K88" s="32" t="n"/>
      <c r="L88" s="32" t="n"/>
      <c r="M88" s="32" t="n"/>
      <c r="N88" s="32" t="n"/>
      <c r="O88" s="32" t="n"/>
      <c r="P88" s="32" t="n"/>
      <c r="Q88" s="32" t="n"/>
      <c r="R88" s="32" t="n"/>
      <c r="S88" s="32" t="n"/>
      <c r="T88" s="32" t="n"/>
      <c r="U88" s="32" t="n"/>
      <c r="V88" s="32" t="n"/>
      <c r="W88" s="32" t="n"/>
      <c r="X88" s="32" t="n"/>
      <c r="Y88" s="32" t="n"/>
      <c r="Z88" s="32" t="n"/>
      <c r="AA88" s="32" t="n"/>
      <c r="AB88" s="32" t="n"/>
      <c r="AC88" s="32" t="n"/>
      <c r="AD88" s="32" t="n"/>
      <c r="AE88" s="32" t="n"/>
      <c r="AF88" s="32" t="n"/>
      <c r="AG88" s="32" t="n"/>
      <c r="AH88" s="32" t="n"/>
      <c r="AI88" s="31">
        <f>IF($B88="","",COUNTIF($D88:$AH88,"Ç"))</f>
        <v/>
      </c>
      <c r="AJ88" s="31">
        <f>IF($B88="","",COUNTIF($D88:$AH88,"YG"))</f>
        <v/>
      </c>
      <c r="AK88" s="31">
        <f>IF($B88="","",COUNTIF($D88:$AH88,"HT"))</f>
        <v/>
      </c>
      <c r="AL88" s="31">
        <f>IF($B88="","",COUNTIF($D88:$AH88,"RT"))</f>
        <v/>
      </c>
      <c r="AM88" s="31">
        <f>IF($B88="","",COUNTIF($D88:$AH88,"RÇ"))</f>
        <v/>
      </c>
      <c r="AN88" s="31">
        <f>IF($B88="","",COUNTIF($D88:$AH88,"Yİ"))</f>
        <v/>
      </c>
      <c r="AO88" s="31">
        <f>IF($B88="","",COUNTIF($D88:$AH88,"Mİ"))</f>
        <v/>
      </c>
      <c r="AP88" s="31">
        <f>IF($B88="","",COUNTIF($D88:$AH88,"Üİ"))</f>
        <v/>
      </c>
      <c r="AQ88" s="31">
        <f>IF($B88="","",COUNTIF($D88:$AH88,"R"))</f>
        <v/>
      </c>
      <c r="AR88" s="31">
        <f>IF($B88="","",COUNTIF($D88:$AH88,"D"))</f>
        <v/>
      </c>
      <c r="AS88" s="33">
        <f>IF($B88="","",AI88+AM88+0.5*AJ88)</f>
        <v/>
      </c>
      <c r="AT88" s="31">
        <f>IF($B88="","",AP88+AQ88+AR88)</f>
        <v/>
      </c>
      <c r="AU88" s="31">
        <f>IF(OR($B88="",COUNTA($D88:$AH88)=0),"",MAX(0,30-AT88))</f>
        <v/>
      </c>
      <c r="AV88" s="34" t="n"/>
      <c r="AW88" s="35">
        <f>IF(OR($B88="",AV88="",'Personel'!F87=""),"",'Personel'!F87/225*1.5*AV88)</f>
        <v/>
      </c>
      <c r="AX88" s="35">
        <f>IF(OR($B88="",'Personel'!F87=""),"",'Personel'!F87/30*AM88)</f>
        <v/>
      </c>
    </row>
    <row r="89">
      <c r="A89" s="31">
        <f>IF('Personel'!A88="","",'Personel'!A88)</f>
        <v/>
      </c>
      <c r="B89" s="31">
        <f>IF('Personel'!B88="","",'Personel'!B88)</f>
        <v/>
      </c>
      <c r="C89" s="31">
        <f>IF('Personel'!C88="","",'Personel'!C88)</f>
        <v/>
      </c>
      <c r="D89" s="32" t="n"/>
      <c r="E89" s="32" t="n"/>
      <c r="F89" s="32" t="n"/>
      <c r="G89" s="32" t="n"/>
      <c r="H89" s="32" t="n"/>
      <c r="I89" s="32" t="n"/>
      <c r="J89" s="32" t="n"/>
      <c r="K89" s="32" t="n"/>
      <c r="L89" s="32" t="n"/>
      <c r="M89" s="32" t="n"/>
      <c r="N89" s="32" t="n"/>
      <c r="O89" s="32" t="n"/>
      <c r="P89" s="32" t="n"/>
      <c r="Q89" s="32" t="n"/>
      <c r="R89" s="32" t="n"/>
      <c r="S89" s="32" t="n"/>
      <c r="T89" s="32" t="n"/>
      <c r="U89" s="32" t="n"/>
      <c r="V89" s="32" t="n"/>
      <c r="W89" s="32" t="n"/>
      <c r="X89" s="32" t="n"/>
      <c r="Y89" s="32" t="n"/>
      <c r="Z89" s="32" t="n"/>
      <c r="AA89" s="32" t="n"/>
      <c r="AB89" s="32" t="n"/>
      <c r="AC89" s="32" t="n"/>
      <c r="AD89" s="32" t="n"/>
      <c r="AE89" s="32" t="n"/>
      <c r="AF89" s="32" t="n"/>
      <c r="AG89" s="32" t="n"/>
      <c r="AH89" s="32" t="n"/>
      <c r="AI89" s="31">
        <f>IF($B89="","",COUNTIF($D89:$AH89,"Ç"))</f>
        <v/>
      </c>
      <c r="AJ89" s="31">
        <f>IF($B89="","",COUNTIF($D89:$AH89,"YG"))</f>
        <v/>
      </c>
      <c r="AK89" s="31">
        <f>IF($B89="","",COUNTIF($D89:$AH89,"HT"))</f>
        <v/>
      </c>
      <c r="AL89" s="31">
        <f>IF($B89="","",COUNTIF($D89:$AH89,"RT"))</f>
        <v/>
      </c>
      <c r="AM89" s="31">
        <f>IF($B89="","",COUNTIF($D89:$AH89,"RÇ"))</f>
        <v/>
      </c>
      <c r="AN89" s="31">
        <f>IF($B89="","",COUNTIF($D89:$AH89,"Yİ"))</f>
        <v/>
      </c>
      <c r="AO89" s="31">
        <f>IF($B89="","",COUNTIF($D89:$AH89,"Mİ"))</f>
        <v/>
      </c>
      <c r="AP89" s="31">
        <f>IF($B89="","",COUNTIF($D89:$AH89,"Üİ"))</f>
        <v/>
      </c>
      <c r="AQ89" s="31">
        <f>IF($B89="","",COUNTIF($D89:$AH89,"R"))</f>
        <v/>
      </c>
      <c r="AR89" s="31">
        <f>IF($B89="","",COUNTIF($D89:$AH89,"D"))</f>
        <v/>
      </c>
      <c r="AS89" s="33">
        <f>IF($B89="","",AI89+AM89+0.5*AJ89)</f>
        <v/>
      </c>
      <c r="AT89" s="31">
        <f>IF($B89="","",AP89+AQ89+AR89)</f>
        <v/>
      </c>
      <c r="AU89" s="31">
        <f>IF(OR($B89="",COUNTA($D89:$AH89)=0),"",MAX(0,30-AT89))</f>
        <v/>
      </c>
      <c r="AV89" s="34" t="n"/>
      <c r="AW89" s="35">
        <f>IF(OR($B89="",AV89="",'Personel'!F88=""),"",'Personel'!F88/225*1.5*AV89)</f>
        <v/>
      </c>
      <c r="AX89" s="35">
        <f>IF(OR($B89="",'Personel'!F88=""),"",'Personel'!F88/30*AM89)</f>
        <v/>
      </c>
    </row>
    <row r="90">
      <c r="A90" s="31">
        <f>IF('Personel'!A89="","",'Personel'!A89)</f>
        <v/>
      </c>
      <c r="B90" s="31">
        <f>IF('Personel'!B89="","",'Personel'!B89)</f>
        <v/>
      </c>
      <c r="C90" s="31">
        <f>IF('Personel'!C89="","",'Personel'!C89)</f>
        <v/>
      </c>
      <c r="D90" s="32" t="n"/>
      <c r="E90" s="32" t="n"/>
      <c r="F90" s="32" t="n"/>
      <c r="G90" s="32" t="n"/>
      <c r="H90" s="32" t="n"/>
      <c r="I90" s="32" t="n"/>
      <c r="J90" s="32" t="n"/>
      <c r="K90" s="32" t="n"/>
      <c r="L90" s="32" t="n"/>
      <c r="M90" s="32" t="n"/>
      <c r="N90" s="32" t="n"/>
      <c r="O90" s="32" t="n"/>
      <c r="P90" s="32" t="n"/>
      <c r="Q90" s="32" t="n"/>
      <c r="R90" s="32" t="n"/>
      <c r="S90" s="32" t="n"/>
      <c r="T90" s="32" t="n"/>
      <c r="U90" s="32" t="n"/>
      <c r="V90" s="32" t="n"/>
      <c r="W90" s="32" t="n"/>
      <c r="X90" s="32" t="n"/>
      <c r="Y90" s="32" t="n"/>
      <c r="Z90" s="32" t="n"/>
      <c r="AA90" s="32" t="n"/>
      <c r="AB90" s="32" t="n"/>
      <c r="AC90" s="32" t="n"/>
      <c r="AD90" s="32" t="n"/>
      <c r="AE90" s="32" t="n"/>
      <c r="AF90" s="32" t="n"/>
      <c r="AG90" s="32" t="n"/>
      <c r="AH90" s="32" t="n"/>
      <c r="AI90" s="31">
        <f>IF($B90="","",COUNTIF($D90:$AH90,"Ç"))</f>
        <v/>
      </c>
      <c r="AJ90" s="31">
        <f>IF($B90="","",COUNTIF($D90:$AH90,"YG"))</f>
        <v/>
      </c>
      <c r="AK90" s="31">
        <f>IF($B90="","",COUNTIF($D90:$AH90,"HT"))</f>
        <v/>
      </c>
      <c r="AL90" s="31">
        <f>IF($B90="","",COUNTIF($D90:$AH90,"RT"))</f>
        <v/>
      </c>
      <c r="AM90" s="31">
        <f>IF($B90="","",COUNTIF($D90:$AH90,"RÇ"))</f>
        <v/>
      </c>
      <c r="AN90" s="31">
        <f>IF($B90="","",COUNTIF($D90:$AH90,"Yİ"))</f>
        <v/>
      </c>
      <c r="AO90" s="31">
        <f>IF($B90="","",COUNTIF($D90:$AH90,"Mİ"))</f>
        <v/>
      </c>
      <c r="AP90" s="31">
        <f>IF($B90="","",COUNTIF($D90:$AH90,"Üİ"))</f>
        <v/>
      </c>
      <c r="AQ90" s="31">
        <f>IF($B90="","",COUNTIF($D90:$AH90,"R"))</f>
        <v/>
      </c>
      <c r="AR90" s="31">
        <f>IF($B90="","",COUNTIF($D90:$AH90,"D"))</f>
        <v/>
      </c>
      <c r="AS90" s="33">
        <f>IF($B90="","",AI90+AM90+0.5*AJ90)</f>
        <v/>
      </c>
      <c r="AT90" s="31">
        <f>IF($B90="","",AP90+AQ90+AR90)</f>
        <v/>
      </c>
      <c r="AU90" s="31">
        <f>IF(OR($B90="",COUNTA($D90:$AH90)=0),"",MAX(0,30-AT90))</f>
        <v/>
      </c>
      <c r="AV90" s="34" t="n"/>
      <c r="AW90" s="35">
        <f>IF(OR($B90="",AV90="",'Personel'!F89=""),"",'Personel'!F89/225*1.5*AV90)</f>
        <v/>
      </c>
      <c r="AX90" s="35">
        <f>IF(OR($B90="",'Personel'!F89=""),"",'Personel'!F89/30*AM90)</f>
        <v/>
      </c>
    </row>
    <row r="91">
      <c r="A91" s="31">
        <f>IF('Personel'!A90="","",'Personel'!A90)</f>
        <v/>
      </c>
      <c r="B91" s="31">
        <f>IF('Personel'!B90="","",'Personel'!B90)</f>
        <v/>
      </c>
      <c r="C91" s="31">
        <f>IF('Personel'!C90="","",'Personel'!C90)</f>
        <v/>
      </c>
      <c r="D91" s="32" t="n"/>
      <c r="E91" s="32" t="n"/>
      <c r="F91" s="32" t="n"/>
      <c r="G91" s="32" t="n"/>
      <c r="H91" s="32" t="n"/>
      <c r="I91" s="32" t="n"/>
      <c r="J91" s="32" t="n"/>
      <c r="K91" s="32" t="n"/>
      <c r="L91" s="32" t="n"/>
      <c r="M91" s="32" t="n"/>
      <c r="N91" s="32" t="n"/>
      <c r="O91" s="32" t="n"/>
      <c r="P91" s="32" t="n"/>
      <c r="Q91" s="32" t="n"/>
      <c r="R91" s="32" t="n"/>
      <c r="S91" s="32" t="n"/>
      <c r="T91" s="32" t="n"/>
      <c r="U91" s="32" t="n"/>
      <c r="V91" s="32" t="n"/>
      <c r="W91" s="32" t="n"/>
      <c r="X91" s="32" t="n"/>
      <c r="Y91" s="32" t="n"/>
      <c r="Z91" s="32" t="n"/>
      <c r="AA91" s="32" t="n"/>
      <c r="AB91" s="32" t="n"/>
      <c r="AC91" s="32" t="n"/>
      <c r="AD91" s="32" t="n"/>
      <c r="AE91" s="32" t="n"/>
      <c r="AF91" s="32" t="n"/>
      <c r="AG91" s="32" t="n"/>
      <c r="AH91" s="32" t="n"/>
      <c r="AI91" s="31">
        <f>IF($B91="","",COUNTIF($D91:$AH91,"Ç"))</f>
        <v/>
      </c>
      <c r="AJ91" s="31">
        <f>IF($B91="","",COUNTIF($D91:$AH91,"YG"))</f>
        <v/>
      </c>
      <c r="AK91" s="31">
        <f>IF($B91="","",COUNTIF($D91:$AH91,"HT"))</f>
        <v/>
      </c>
      <c r="AL91" s="31">
        <f>IF($B91="","",COUNTIF($D91:$AH91,"RT"))</f>
        <v/>
      </c>
      <c r="AM91" s="31">
        <f>IF($B91="","",COUNTIF($D91:$AH91,"RÇ"))</f>
        <v/>
      </c>
      <c r="AN91" s="31">
        <f>IF($B91="","",COUNTIF($D91:$AH91,"Yİ"))</f>
        <v/>
      </c>
      <c r="AO91" s="31">
        <f>IF($B91="","",COUNTIF($D91:$AH91,"Mİ"))</f>
        <v/>
      </c>
      <c r="AP91" s="31">
        <f>IF($B91="","",COUNTIF($D91:$AH91,"Üİ"))</f>
        <v/>
      </c>
      <c r="AQ91" s="31">
        <f>IF($B91="","",COUNTIF($D91:$AH91,"R"))</f>
        <v/>
      </c>
      <c r="AR91" s="31">
        <f>IF($B91="","",COUNTIF($D91:$AH91,"D"))</f>
        <v/>
      </c>
      <c r="AS91" s="33">
        <f>IF($B91="","",AI91+AM91+0.5*AJ91)</f>
        <v/>
      </c>
      <c r="AT91" s="31">
        <f>IF($B91="","",AP91+AQ91+AR91)</f>
        <v/>
      </c>
      <c r="AU91" s="31">
        <f>IF(OR($B91="",COUNTA($D91:$AH91)=0),"",MAX(0,30-AT91))</f>
        <v/>
      </c>
      <c r="AV91" s="34" t="n"/>
      <c r="AW91" s="35">
        <f>IF(OR($B91="",AV91="",'Personel'!F90=""),"",'Personel'!F90/225*1.5*AV91)</f>
        <v/>
      </c>
      <c r="AX91" s="35">
        <f>IF(OR($B91="",'Personel'!F90=""),"",'Personel'!F90/30*AM91)</f>
        <v/>
      </c>
    </row>
    <row r="92">
      <c r="A92" s="31">
        <f>IF('Personel'!A91="","",'Personel'!A91)</f>
        <v/>
      </c>
      <c r="B92" s="31">
        <f>IF('Personel'!B91="","",'Personel'!B91)</f>
        <v/>
      </c>
      <c r="C92" s="31">
        <f>IF('Personel'!C91="","",'Personel'!C91)</f>
        <v/>
      </c>
      <c r="D92" s="32" t="n"/>
      <c r="E92" s="32" t="n"/>
      <c r="F92" s="32" t="n"/>
      <c r="G92" s="32" t="n"/>
      <c r="H92" s="32" t="n"/>
      <c r="I92" s="32" t="n"/>
      <c r="J92" s="32" t="n"/>
      <c r="K92" s="32" t="n"/>
      <c r="L92" s="32" t="n"/>
      <c r="M92" s="32" t="n"/>
      <c r="N92" s="32" t="n"/>
      <c r="O92" s="32" t="n"/>
      <c r="P92" s="32" t="n"/>
      <c r="Q92" s="32" t="n"/>
      <c r="R92" s="32" t="n"/>
      <c r="S92" s="32" t="n"/>
      <c r="T92" s="32" t="n"/>
      <c r="U92" s="32" t="n"/>
      <c r="V92" s="32" t="n"/>
      <c r="W92" s="32" t="n"/>
      <c r="X92" s="32" t="n"/>
      <c r="Y92" s="32" t="n"/>
      <c r="Z92" s="32" t="n"/>
      <c r="AA92" s="32" t="n"/>
      <c r="AB92" s="32" t="n"/>
      <c r="AC92" s="32" t="n"/>
      <c r="AD92" s="32" t="n"/>
      <c r="AE92" s="32" t="n"/>
      <c r="AF92" s="32" t="n"/>
      <c r="AG92" s="32" t="n"/>
      <c r="AH92" s="32" t="n"/>
      <c r="AI92" s="31">
        <f>IF($B92="","",COUNTIF($D92:$AH92,"Ç"))</f>
        <v/>
      </c>
      <c r="AJ92" s="31">
        <f>IF($B92="","",COUNTIF($D92:$AH92,"YG"))</f>
        <v/>
      </c>
      <c r="AK92" s="31">
        <f>IF($B92="","",COUNTIF($D92:$AH92,"HT"))</f>
        <v/>
      </c>
      <c r="AL92" s="31">
        <f>IF($B92="","",COUNTIF($D92:$AH92,"RT"))</f>
        <v/>
      </c>
      <c r="AM92" s="31">
        <f>IF($B92="","",COUNTIF($D92:$AH92,"RÇ"))</f>
        <v/>
      </c>
      <c r="AN92" s="31">
        <f>IF($B92="","",COUNTIF($D92:$AH92,"Yİ"))</f>
        <v/>
      </c>
      <c r="AO92" s="31">
        <f>IF($B92="","",COUNTIF($D92:$AH92,"Mİ"))</f>
        <v/>
      </c>
      <c r="AP92" s="31">
        <f>IF($B92="","",COUNTIF($D92:$AH92,"Üİ"))</f>
        <v/>
      </c>
      <c r="AQ92" s="31">
        <f>IF($B92="","",COUNTIF($D92:$AH92,"R"))</f>
        <v/>
      </c>
      <c r="AR92" s="31">
        <f>IF($B92="","",COUNTIF($D92:$AH92,"D"))</f>
        <v/>
      </c>
      <c r="AS92" s="33">
        <f>IF($B92="","",AI92+AM92+0.5*AJ92)</f>
        <v/>
      </c>
      <c r="AT92" s="31">
        <f>IF($B92="","",AP92+AQ92+AR92)</f>
        <v/>
      </c>
      <c r="AU92" s="31">
        <f>IF(OR($B92="",COUNTA($D92:$AH92)=0),"",MAX(0,30-AT92))</f>
        <v/>
      </c>
      <c r="AV92" s="34" t="n"/>
      <c r="AW92" s="35">
        <f>IF(OR($B92="",AV92="",'Personel'!F91=""),"",'Personel'!F91/225*1.5*AV92)</f>
        <v/>
      </c>
      <c r="AX92" s="35">
        <f>IF(OR($B92="",'Personel'!F91=""),"",'Personel'!F91/30*AM92)</f>
        <v/>
      </c>
    </row>
    <row r="93">
      <c r="A93" s="31">
        <f>IF('Personel'!A92="","",'Personel'!A92)</f>
        <v/>
      </c>
      <c r="B93" s="31">
        <f>IF('Personel'!B92="","",'Personel'!B92)</f>
        <v/>
      </c>
      <c r="C93" s="31">
        <f>IF('Personel'!C92="","",'Personel'!C92)</f>
        <v/>
      </c>
      <c r="D93" s="32" t="n"/>
      <c r="E93" s="32" t="n"/>
      <c r="F93" s="32" t="n"/>
      <c r="G93" s="32" t="n"/>
      <c r="H93" s="32" t="n"/>
      <c r="I93" s="32" t="n"/>
      <c r="J93" s="32" t="n"/>
      <c r="K93" s="32" t="n"/>
      <c r="L93" s="32" t="n"/>
      <c r="M93" s="32" t="n"/>
      <c r="N93" s="32" t="n"/>
      <c r="O93" s="32" t="n"/>
      <c r="P93" s="32" t="n"/>
      <c r="Q93" s="32" t="n"/>
      <c r="R93" s="32" t="n"/>
      <c r="S93" s="32" t="n"/>
      <c r="T93" s="32" t="n"/>
      <c r="U93" s="32" t="n"/>
      <c r="V93" s="32" t="n"/>
      <c r="W93" s="32" t="n"/>
      <c r="X93" s="32" t="n"/>
      <c r="Y93" s="32" t="n"/>
      <c r="Z93" s="32" t="n"/>
      <c r="AA93" s="32" t="n"/>
      <c r="AB93" s="32" t="n"/>
      <c r="AC93" s="32" t="n"/>
      <c r="AD93" s="32" t="n"/>
      <c r="AE93" s="32" t="n"/>
      <c r="AF93" s="32" t="n"/>
      <c r="AG93" s="32" t="n"/>
      <c r="AH93" s="32" t="n"/>
      <c r="AI93" s="31">
        <f>IF($B93="","",COUNTIF($D93:$AH93,"Ç"))</f>
        <v/>
      </c>
      <c r="AJ93" s="31">
        <f>IF($B93="","",COUNTIF($D93:$AH93,"YG"))</f>
        <v/>
      </c>
      <c r="AK93" s="31">
        <f>IF($B93="","",COUNTIF($D93:$AH93,"HT"))</f>
        <v/>
      </c>
      <c r="AL93" s="31">
        <f>IF($B93="","",COUNTIF($D93:$AH93,"RT"))</f>
        <v/>
      </c>
      <c r="AM93" s="31">
        <f>IF($B93="","",COUNTIF($D93:$AH93,"RÇ"))</f>
        <v/>
      </c>
      <c r="AN93" s="31">
        <f>IF($B93="","",COUNTIF($D93:$AH93,"Yİ"))</f>
        <v/>
      </c>
      <c r="AO93" s="31">
        <f>IF($B93="","",COUNTIF($D93:$AH93,"Mİ"))</f>
        <v/>
      </c>
      <c r="AP93" s="31">
        <f>IF($B93="","",COUNTIF($D93:$AH93,"Üİ"))</f>
        <v/>
      </c>
      <c r="AQ93" s="31">
        <f>IF($B93="","",COUNTIF($D93:$AH93,"R"))</f>
        <v/>
      </c>
      <c r="AR93" s="31">
        <f>IF($B93="","",COUNTIF($D93:$AH93,"D"))</f>
        <v/>
      </c>
      <c r="AS93" s="33">
        <f>IF($B93="","",AI93+AM93+0.5*AJ93)</f>
        <v/>
      </c>
      <c r="AT93" s="31">
        <f>IF($B93="","",AP93+AQ93+AR93)</f>
        <v/>
      </c>
      <c r="AU93" s="31">
        <f>IF(OR($B93="",COUNTA($D93:$AH93)=0),"",MAX(0,30-AT93))</f>
        <v/>
      </c>
      <c r="AV93" s="34" t="n"/>
      <c r="AW93" s="35">
        <f>IF(OR($B93="",AV93="",'Personel'!F92=""),"",'Personel'!F92/225*1.5*AV93)</f>
        <v/>
      </c>
      <c r="AX93" s="35">
        <f>IF(OR($B93="",'Personel'!F92=""),"",'Personel'!F92/30*AM93)</f>
        <v/>
      </c>
    </row>
    <row r="94">
      <c r="A94" s="31">
        <f>IF('Personel'!A93="","",'Personel'!A93)</f>
        <v/>
      </c>
      <c r="B94" s="31">
        <f>IF('Personel'!B93="","",'Personel'!B93)</f>
        <v/>
      </c>
      <c r="C94" s="31">
        <f>IF('Personel'!C93="","",'Personel'!C93)</f>
        <v/>
      </c>
      <c r="D94" s="32" t="n"/>
      <c r="E94" s="32" t="n"/>
      <c r="F94" s="32" t="n"/>
      <c r="G94" s="32" t="n"/>
      <c r="H94" s="32" t="n"/>
      <c r="I94" s="32" t="n"/>
      <c r="J94" s="32" t="n"/>
      <c r="K94" s="32" t="n"/>
      <c r="L94" s="32" t="n"/>
      <c r="M94" s="32" t="n"/>
      <c r="N94" s="32" t="n"/>
      <c r="O94" s="32" t="n"/>
      <c r="P94" s="32" t="n"/>
      <c r="Q94" s="32" t="n"/>
      <c r="R94" s="32" t="n"/>
      <c r="S94" s="32" t="n"/>
      <c r="T94" s="32" t="n"/>
      <c r="U94" s="32" t="n"/>
      <c r="V94" s="32" t="n"/>
      <c r="W94" s="32" t="n"/>
      <c r="X94" s="32" t="n"/>
      <c r="Y94" s="32" t="n"/>
      <c r="Z94" s="32" t="n"/>
      <c r="AA94" s="32" t="n"/>
      <c r="AB94" s="32" t="n"/>
      <c r="AC94" s="32" t="n"/>
      <c r="AD94" s="32" t="n"/>
      <c r="AE94" s="32" t="n"/>
      <c r="AF94" s="32" t="n"/>
      <c r="AG94" s="32" t="n"/>
      <c r="AH94" s="32" t="n"/>
      <c r="AI94" s="31">
        <f>IF($B94="","",COUNTIF($D94:$AH94,"Ç"))</f>
        <v/>
      </c>
      <c r="AJ94" s="31">
        <f>IF($B94="","",COUNTIF($D94:$AH94,"YG"))</f>
        <v/>
      </c>
      <c r="AK94" s="31">
        <f>IF($B94="","",COUNTIF($D94:$AH94,"HT"))</f>
        <v/>
      </c>
      <c r="AL94" s="31">
        <f>IF($B94="","",COUNTIF($D94:$AH94,"RT"))</f>
        <v/>
      </c>
      <c r="AM94" s="31">
        <f>IF($B94="","",COUNTIF($D94:$AH94,"RÇ"))</f>
        <v/>
      </c>
      <c r="AN94" s="31">
        <f>IF($B94="","",COUNTIF($D94:$AH94,"Yİ"))</f>
        <v/>
      </c>
      <c r="AO94" s="31">
        <f>IF($B94="","",COUNTIF($D94:$AH94,"Mİ"))</f>
        <v/>
      </c>
      <c r="AP94" s="31">
        <f>IF($B94="","",COUNTIF($D94:$AH94,"Üİ"))</f>
        <v/>
      </c>
      <c r="AQ94" s="31">
        <f>IF($B94="","",COUNTIF($D94:$AH94,"R"))</f>
        <v/>
      </c>
      <c r="AR94" s="31">
        <f>IF($B94="","",COUNTIF($D94:$AH94,"D"))</f>
        <v/>
      </c>
      <c r="AS94" s="33">
        <f>IF($B94="","",AI94+AM94+0.5*AJ94)</f>
        <v/>
      </c>
      <c r="AT94" s="31">
        <f>IF($B94="","",AP94+AQ94+AR94)</f>
        <v/>
      </c>
      <c r="AU94" s="31">
        <f>IF(OR($B94="",COUNTA($D94:$AH94)=0),"",MAX(0,30-AT94))</f>
        <v/>
      </c>
      <c r="AV94" s="34" t="n"/>
      <c r="AW94" s="35">
        <f>IF(OR($B94="",AV94="",'Personel'!F93=""),"",'Personel'!F93/225*1.5*AV94)</f>
        <v/>
      </c>
      <c r="AX94" s="35">
        <f>IF(OR($B94="",'Personel'!F93=""),"",'Personel'!F93/30*AM94)</f>
        <v/>
      </c>
    </row>
    <row r="95">
      <c r="A95" s="31">
        <f>IF('Personel'!A94="","",'Personel'!A94)</f>
        <v/>
      </c>
      <c r="B95" s="31">
        <f>IF('Personel'!B94="","",'Personel'!B94)</f>
        <v/>
      </c>
      <c r="C95" s="31">
        <f>IF('Personel'!C94="","",'Personel'!C94)</f>
        <v/>
      </c>
      <c r="D95" s="32" t="n"/>
      <c r="E95" s="32" t="n"/>
      <c r="F95" s="32" t="n"/>
      <c r="G95" s="32" t="n"/>
      <c r="H95" s="32" t="n"/>
      <c r="I95" s="32" t="n"/>
      <c r="J95" s="32" t="n"/>
      <c r="K95" s="32" t="n"/>
      <c r="L95" s="32" t="n"/>
      <c r="M95" s="32" t="n"/>
      <c r="N95" s="32" t="n"/>
      <c r="O95" s="32" t="n"/>
      <c r="P95" s="32" t="n"/>
      <c r="Q95" s="32" t="n"/>
      <c r="R95" s="32" t="n"/>
      <c r="S95" s="32" t="n"/>
      <c r="T95" s="32" t="n"/>
      <c r="U95" s="32" t="n"/>
      <c r="V95" s="32" t="n"/>
      <c r="W95" s="32" t="n"/>
      <c r="X95" s="32" t="n"/>
      <c r="Y95" s="32" t="n"/>
      <c r="Z95" s="32" t="n"/>
      <c r="AA95" s="32" t="n"/>
      <c r="AB95" s="32" t="n"/>
      <c r="AC95" s="32" t="n"/>
      <c r="AD95" s="32" t="n"/>
      <c r="AE95" s="32" t="n"/>
      <c r="AF95" s="32" t="n"/>
      <c r="AG95" s="32" t="n"/>
      <c r="AH95" s="32" t="n"/>
      <c r="AI95" s="31">
        <f>IF($B95="","",COUNTIF($D95:$AH95,"Ç"))</f>
        <v/>
      </c>
      <c r="AJ95" s="31">
        <f>IF($B95="","",COUNTIF($D95:$AH95,"YG"))</f>
        <v/>
      </c>
      <c r="AK95" s="31">
        <f>IF($B95="","",COUNTIF($D95:$AH95,"HT"))</f>
        <v/>
      </c>
      <c r="AL95" s="31">
        <f>IF($B95="","",COUNTIF($D95:$AH95,"RT"))</f>
        <v/>
      </c>
      <c r="AM95" s="31">
        <f>IF($B95="","",COUNTIF($D95:$AH95,"RÇ"))</f>
        <v/>
      </c>
      <c r="AN95" s="31">
        <f>IF($B95="","",COUNTIF($D95:$AH95,"Yİ"))</f>
        <v/>
      </c>
      <c r="AO95" s="31">
        <f>IF($B95="","",COUNTIF($D95:$AH95,"Mİ"))</f>
        <v/>
      </c>
      <c r="AP95" s="31">
        <f>IF($B95="","",COUNTIF($D95:$AH95,"Üİ"))</f>
        <v/>
      </c>
      <c r="AQ95" s="31">
        <f>IF($B95="","",COUNTIF($D95:$AH95,"R"))</f>
        <v/>
      </c>
      <c r="AR95" s="31">
        <f>IF($B95="","",COUNTIF($D95:$AH95,"D"))</f>
        <v/>
      </c>
      <c r="AS95" s="33">
        <f>IF($B95="","",AI95+AM95+0.5*AJ95)</f>
        <v/>
      </c>
      <c r="AT95" s="31">
        <f>IF($B95="","",AP95+AQ95+AR95)</f>
        <v/>
      </c>
      <c r="AU95" s="31">
        <f>IF(OR($B95="",COUNTA($D95:$AH95)=0),"",MAX(0,30-AT95))</f>
        <v/>
      </c>
      <c r="AV95" s="34" t="n"/>
      <c r="AW95" s="35">
        <f>IF(OR($B95="",AV95="",'Personel'!F94=""),"",'Personel'!F94/225*1.5*AV95)</f>
        <v/>
      </c>
      <c r="AX95" s="35">
        <f>IF(OR($B95="",'Personel'!F94=""),"",'Personel'!F94/30*AM95)</f>
        <v/>
      </c>
    </row>
    <row r="96">
      <c r="A96" s="31">
        <f>IF('Personel'!A95="","",'Personel'!A95)</f>
        <v/>
      </c>
      <c r="B96" s="31">
        <f>IF('Personel'!B95="","",'Personel'!B95)</f>
        <v/>
      </c>
      <c r="C96" s="31">
        <f>IF('Personel'!C95="","",'Personel'!C95)</f>
        <v/>
      </c>
      <c r="D96" s="32" t="n"/>
      <c r="E96" s="32" t="n"/>
      <c r="F96" s="32" t="n"/>
      <c r="G96" s="32" t="n"/>
      <c r="H96" s="32" t="n"/>
      <c r="I96" s="32" t="n"/>
      <c r="J96" s="32" t="n"/>
      <c r="K96" s="32" t="n"/>
      <c r="L96" s="32" t="n"/>
      <c r="M96" s="32" t="n"/>
      <c r="N96" s="32" t="n"/>
      <c r="O96" s="32" t="n"/>
      <c r="P96" s="32" t="n"/>
      <c r="Q96" s="32" t="n"/>
      <c r="R96" s="32" t="n"/>
      <c r="S96" s="32" t="n"/>
      <c r="T96" s="32" t="n"/>
      <c r="U96" s="32" t="n"/>
      <c r="V96" s="32" t="n"/>
      <c r="W96" s="32" t="n"/>
      <c r="X96" s="32" t="n"/>
      <c r="Y96" s="32" t="n"/>
      <c r="Z96" s="32" t="n"/>
      <c r="AA96" s="32" t="n"/>
      <c r="AB96" s="32" t="n"/>
      <c r="AC96" s="32" t="n"/>
      <c r="AD96" s="32" t="n"/>
      <c r="AE96" s="32" t="n"/>
      <c r="AF96" s="32" t="n"/>
      <c r="AG96" s="32" t="n"/>
      <c r="AH96" s="32" t="n"/>
      <c r="AI96" s="31">
        <f>IF($B96="","",COUNTIF($D96:$AH96,"Ç"))</f>
        <v/>
      </c>
      <c r="AJ96" s="31">
        <f>IF($B96="","",COUNTIF($D96:$AH96,"YG"))</f>
        <v/>
      </c>
      <c r="AK96" s="31">
        <f>IF($B96="","",COUNTIF($D96:$AH96,"HT"))</f>
        <v/>
      </c>
      <c r="AL96" s="31">
        <f>IF($B96="","",COUNTIF($D96:$AH96,"RT"))</f>
        <v/>
      </c>
      <c r="AM96" s="31">
        <f>IF($B96="","",COUNTIF($D96:$AH96,"RÇ"))</f>
        <v/>
      </c>
      <c r="AN96" s="31">
        <f>IF($B96="","",COUNTIF($D96:$AH96,"Yİ"))</f>
        <v/>
      </c>
      <c r="AO96" s="31">
        <f>IF($B96="","",COUNTIF($D96:$AH96,"Mİ"))</f>
        <v/>
      </c>
      <c r="AP96" s="31">
        <f>IF($B96="","",COUNTIF($D96:$AH96,"Üİ"))</f>
        <v/>
      </c>
      <c r="AQ96" s="31">
        <f>IF($B96="","",COUNTIF($D96:$AH96,"R"))</f>
        <v/>
      </c>
      <c r="AR96" s="31">
        <f>IF($B96="","",COUNTIF($D96:$AH96,"D"))</f>
        <v/>
      </c>
      <c r="AS96" s="33">
        <f>IF($B96="","",AI96+AM96+0.5*AJ96)</f>
        <v/>
      </c>
      <c r="AT96" s="31">
        <f>IF($B96="","",AP96+AQ96+AR96)</f>
        <v/>
      </c>
      <c r="AU96" s="31">
        <f>IF(OR($B96="",COUNTA($D96:$AH96)=0),"",MAX(0,30-AT96))</f>
        <v/>
      </c>
      <c r="AV96" s="34" t="n"/>
      <c r="AW96" s="35">
        <f>IF(OR($B96="",AV96="",'Personel'!F95=""),"",'Personel'!F95/225*1.5*AV96)</f>
        <v/>
      </c>
      <c r="AX96" s="35">
        <f>IF(OR($B96="",'Personel'!F95=""),"",'Personel'!F95/30*AM96)</f>
        <v/>
      </c>
    </row>
    <row r="97">
      <c r="A97" s="31">
        <f>IF('Personel'!A96="","",'Personel'!A96)</f>
        <v/>
      </c>
      <c r="B97" s="31">
        <f>IF('Personel'!B96="","",'Personel'!B96)</f>
        <v/>
      </c>
      <c r="C97" s="31">
        <f>IF('Personel'!C96="","",'Personel'!C96)</f>
        <v/>
      </c>
      <c r="D97" s="32" t="n"/>
      <c r="E97" s="32" t="n"/>
      <c r="F97" s="32" t="n"/>
      <c r="G97" s="32" t="n"/>
      <c r="H97" s="32" t="n"/>
      <c r="I97" s="32" t="n"/>
      <c r="J97" s="32" t="n"/>
      <c r="K97" s="32" t="n"/>
      <c r="L97" s="32" t="n"/>
      <c r="M97" s="32" t="n"/>
      <c r="N97" s="32" t="n"/>
      <c r="O97" s="32" t="n"/>
      <c r="P97" s="32" t="n"/>
      <c r="Q97" s="32" t="n"/>
      <c r="R97" s="32" t="n"/>
      <c r="S97" s="32" t="n"/>
      <c r="T97" s="32" t="n"/>
      <c r="U97" s="32" t="n"/>
      <c r="V97" s="32" t="n"/>
      <c r="W97" s="32" t="n"/>
      <c r="X97" s="32" t="n"/>
      <c r="Y97" s="32" t="n"/>
      <c r="Z97" s="32" t="n"/>
      <c r="AA97" s="32" t="n"/>
      <c r="AB97" s="32" t="n"/>
      <c r="AC97" s="32" t="n"/>
      <c r="AD97" s="32" t="n"/>
      <c r="AE97" s="32" t="n"/>
      <c r="AF97" s="32" t="n"/>
      <c r="AG97" s="32" t="n"/>
      <c r="AH97" s="32" t="n"/>
      <c r="AI97" s="31">
        <f>IF($B97="","",COUNTIF($D97:$AH97,"Ç"))</f>
        <v/>
      </c>
      <c r="AJ97" s="31">
        <f>IF($B97="","",COUNTIF($D97:$AH97,"YG"))</f>
        <v/>
      </c>
      <c r="AK97" s="31">
        <f>IF($B97="","",COUNTIF($D97:$AH97,"HT"))</f>
        <v/>
      </c>
      <c r="AL97" s="31">
        <f>IF($B97="","",COUNTIF($D97:$AH97,"RT"))</f>
        <v/>
      </c>
      <c r="AM97" s="31">
        <f>IF($B97="","",COUNTIF($D97:$AH97,"RÇ"))</f>
        <v/>
      </c>
      <c r="AN97" s="31">
        <f>IF($B97="","",COUNTIF($D97:$AH97,"Yİ"))</f>
        <v/>
      </c>
      <c r="AO97" s="31">
        <f>IF($B97="","",COUNTIF($D97:$AH97,"Mİ"))</f>
        <v/>
      </c>
      <c r="AP97" s="31">
        <f>IF($B97="","",COUNTIF($D97:$AH97,"Üİ"))</f>
        <v/>
      </c>
      <c r="AQ97" s="31">
        <f>IF($B97="","",COUNTIF($D97:$AH97,"R"))</f>
        <v/>
      </c>
      <c r="AR97" s="31">
        <f>IF($B97="","",COUNTIF($D97:$AH97,"D"))</f>
        <v/>
      </c>
      <c r="AS97" s="33">
        <f>IF($B97="","",AI97+AM97+0.5*AJ97)</f>
        <v/>
      </c>
      <c r="AT97" s="31">
        <f>IF($B97="","",AP97+AQ97+AR97)</f>
        <v/>
      </c>
      <c r="AU97" s="31">
        <f>IF(OR($B97="",COUNTA($D97:$AH97)=0),"",MAX(0,30-AT97))</f>
        <v/>
      </c>
      <c r="AV97" s="34" t="n"/>
      <c r="AW97" s="35">
        <f>IF(OR($B97="",AV97="",'Personel'!F96=""),"",'Personel'!F96/225*1.5*AV97)</f>
        <v/>
      </c>
      <c r="AX97" s="35">
        <f>IF(OR($B97="",'Personel'!F96=""),"",'Personel'!F96/30*AM97)</f>
        <v/>
      </c>
    </row>
    <row r="98">
      <c r="A98" s="31">
        <f>IF('Personel'!A97="","",'Personel'!A97)</f>
        <v/>
      </c>
      <c r="B98" s="31">
        <f>IF('Personel'!B97="","",'Personel'!B97)</f>
        <v/>
      </c>
      <c r="C98" s="31">
        <f>IF('Personel'!C97="","",'Personel'!C97)</f>
        <v/>
      </c>
      <c r="D98" s="32" t="n"/>
      <c r="E98" s="32" t="n"/>
      <c r="F98" s="32" t="n"/>
      <c r="G98" s="32" t="n"/>
      <c r="H98" s="32" t="n"/>
      <c r="I98" s="32" t="n"/>
      <c r="J98" s="32" t="n"/>
      <c r="K98" s="32" t="n"/>
      <c r="L98" s="32" t="n"/>
      <c r="M98" s="32" t="n"/>
      <c r="N98" s="32" t="n"/>
      <c r="O98" s="32" t="n"/>
      <c r="P98" s="32" t="n"/>
      <c r="Q98" s="32" t="n"/>
      <c r="R98" s="32" t="n"/>
      <c r="S98" s="32" t="n"/>
      <c r="T98" s="32" t="n"/>
      <c r="U98" s="32" t="n"/>
      <c r="V98" s="32" t="n"/>
      <c r="W98" s="32" t="n"/>
      <c r="X98" s="32" t="n"/>
      <c r="Y98" s="32" t="n"/>
      <c r="Z98" s="32" t="n"/>
      <c r="AA98" s="32" t="n"/>
      <c r="AB98" s="32" t="n"/>
      <c r="AC98" s="32" t="n"/>
      <c r="AD98" s="32" t="n"/>
      <c r="AE98" s="32" t="n"/>
      <c r="AF98" s="32" t="n"/>
      <c r="AG98" s="32" t="n"/>
      <c r="AH98" s="32" t="n"/>
      <c r="AI98" s="31">
        <f>IF($B98="","",COUNTIF($D98:$AH98,"Ç"))</f>
        <v/>
      </c>
      <c r="AJ98" s="31">
        <f>IF($B98="","",COUNTIF($D98:$AH98,"YG"))</f>
        <v/>
      </c>
      <c r="AK98" s="31">
        <f>IF($B98="","",COUNTIF($D98:$AH98,"HT"))</f>
        <v/>
      </c>
      <c r="AL98" s="31">
        <f>IF($B98="","",COUNTIF($D98:$AH98,"RT"))</f>
        <v/>
      </c>
      <c r="AM98" s="31">
        <f>IF($B98="","",COUNTIF($D98:$AH98,"RÇ"))</f>
        <v/>
      </c>
      <c r="AN98" s="31">
        <f>IF($B98="","",COUNTIF($D98:$AH98,"Yİ"))</f>
        <v/>
      </c>
      <c r="AO98" s="31">
        <f>IF($B98="","",COUNTIF($D98:$AH98,"Mİ"))</f>
        <v/>
      </c>
      <c r="AP98" s="31">
        <f>IF($B98="","",COUNTIF($D98:$AH98,"Üİ"))</f>
        <v/>
      </c>
      <c r="AQ98" s="31">
        <f>IF($B98="","",COUNTIF($D98:$AH98,"R"))</f>
        <v/>
      </c>
      <c r="AR98" s="31">
        <f>IF($B98="","",COUNTIF($D98:$AH98,"D"))</f>
        <v/>
      </c>
      <c r="AS98" s="33">
        <f>IF($B98="","",AI98+AM98+0.5*AJ98)</f>
        <v/>
      </c>
      <c r="AT98" s="31">
        <f>IF($B98="","",AP98+AQ98+AR98)</f>
        <v/>
      </c>
      <c r="AU98" s="31">
        <f>IF(OR($B98="",COUNTA($D98:$AH98)=0),"",MAX(0,30-AT98))</f>
        <v/>
      </c>
      <c r="AV98" s="34" t="n"/>
      <c r="AW98" s="35">
        <f>IF(OR($B98="",AV98="",'Personel'!F97=""),"",'Personel'!F97/225*1.5*AV98)</f>
        <v/>
      </c>
      <c r="AX98" s="35">
        <f>IF(OR($B98="",'Personel'!F97=""),"",'Personel'!F97/30*AM98)</f>
        <v/>
      </c>
    </row>
    <row r="99">
      <c r="A99" s="31">
        <f>IF('Personel'!A98="","",'Personel'!A98)</f>
        <v/>
      </c>
      <c r="B99" s="31">
        <f>IF('Personel'!B98="","",'Personel'!B98)</f>
        <v/>
      </c>
      <c r="C99" s="31">
        <f>IF('Personel'!C98="","",'Personel'!C98)</f>
        <v/>
      </c>
      <c r="D99" s="32" t="n"/>
      <c r="E99" s="32" t="n"/>
      <c r="F99" s="32" t="n"/>
      <c r="G99" s="32" t="n"/>
      <c r="H99" s="32" t="n"/>
      <c r="I99" s="32" t="n"/>
      <c r="J99" s="32" t="n"/>
      <c r="K99" s="32" t="n"/>
      <c r="L99" s="32" t="n"/>
      <c r="M99" s="32" t="n"/>
      <c r="N99" s="32" t="n"/>
      <c r="O99" s="32" t="n"/>
      <c r="P99" s="32" t="n"/>
      <c r="Q99" s="32" t="n"/>
      <c r="R99" s="32" t="n"/>
      <c r="S99" s="32" t="n"/>
      <c r="T99" s="32" t="n"/>
      <c r="U99" s="32" t="n"/>
      <c r="V99" s="32" t="n"/>
      <c r="W99" s="32" t="n"/>
      <c r="X99" s="32" t="n"/>
      <c r="Y99" s="32" t="n"/>
      <c r="Z99" s="32" t="n"/>
      <c r="AA99" s="32" t="n"/>
      <c r="AB99" s="32" t="n"/>
      <c r="AC99" s="32" t="n"/>
      <c r="AD99" s="32" t="n"/>
      <c r="AE99" s="32" t="n"/>
      <c r="AF99" s="32" t="n"/>
      <c r="AG99" s="32" t="n"/>
      <c r="AH99" s="32" t="n"/>
      <c r="AI99" s="31">
        <f>IF($B99="","",COUNTIF($D99:$AH99,"Ç"))</f>
        <v/>
      </c>
      <c r="AJ99" s="31">
        <f>IF($B99="","",COUNTIF($D99:$AH99,"YG"))</f>
        <v/>
      </c>
      <c r="AK99" s="31">
        <f>IF($B99="","",COUNTIF($D99:$AH99,"HT"))</f>
        <v/>
      </c>
      <c r="AL99" s="31">
        <f>IF($B99="","",COUNTIF($D99:$AH99,"RT"))</f>
        <v/>
      </c>
      <c r="AM99" s="31">
        <f>IF($B99="","",COUNTIF($D99:$AH99,"RÇ"))</f>
        <v/>
      </c>
      <c r="AN99" s="31">
        <f>IF($B99="","",COUNTIF($D99:$AH99,"Yİ"))</f>
        <v/>
      </c>
      <c r="AO99" s="31">
        <f>IF($B99="","",COUNTIF($D99:$AH99,"Mİ"))</f>
        <v/>
      </c>
      <c r="AP99" s="31">
        <f>IF($B99="","",COUNTIF($D99:$AH99,"Üİ"))</f>
        <v/>
      </c>
      <c r="AQ99" s="31">
        <f>IF($B99="","",COUNTIF($D99:$AH99,"R"))</f>
        <v/>
      </c>
      <c r="AR99" s="31">
        <f>IF($B99="","",COUNTIF($D99:$AH99,"D"))</f>
        <v/>
      </c>
      <c r="AS99" s="33">
        <f>IF($B99="","",AI99+AM99+0.5*AJ99)</f>
        <v/>
      </c>
      <c r="AT99" s="31">
        <f>IF($B99="","",AP99+AQ99+AR99)</f>
        <v/>
      </c>
      <c r="AU99" s="31">
        <f>IF(OR($B99="",COUNTA($D99:$AH99)=0),"",MAX(0,30-AT99))</f>
        <v/>
      </c>
      <c r="AV99" s="34" t="n"/>
      <c r="AW99" s="35">
        <f>IF(OR($B99="",AV99="",'Personel'!F98=""),"",'Personel'!F98/225*1.5*AV99)</f>
        <v/>
      </c>
      <c r="AX99" s="35">
        <f>IF(OR($B99="",'Personel'!F98=""),"",'Personel'!F98/30*AM99)</f>
        <v/>
      </c>
    </row>
    <row r="100">
      <c r="A100" s="31">
        <f>IF('Personel'!A99="","",'Personel'!A99)</f>
        <v/>
      </c>
      <c r="B100" s="31">
        <f>IF('Personel'!B99="","",'Personel'!B99)</f>
        <v/>
      </c>
      <c r="C100" s="31">
        <f>IF('Personel'!C99="","",'Personel'!C99)</f>
        <v/>
      </c>
      <c r="D100" s="32" t="n"/>
      <c r="E100" s="32" t="n"/>
      <c r="F100" s="32" t="n"/>
      <c r="G100" s="32" t="n"/>
      <c r="H100" s="32" t="n"/>
      <c r="I100" s="32" t="n"/>
      <c r="J100" s="32" t="n"/>
      <c r="K100" s="32" t="n"/>
      <c r="L100" s="32" t="n"/>
      <c r="M100" s="32" t="n"/>
      <c r="N100" s="32" t="n"/>
      <c r="O100" s="32" t="n"/>
      <c r="P100" s="32" t="n"/>
      <c r="Q100" s="32" t="n"/>
      <c r="R100" s="32" t="n"/>
      <c r="S100" s="32" t="n"/>
      <c r="T100" s="32" t="n"/>
      <c r="U100" s="32" t="n"/>
      <c r="V100" s="32" t="n"/>
      <c r="W100" s="32" t="n"/>
      <c r="X100" s="32" t="n"/>
      <c r="Y100" s="32" t="n"/>
      <c r="Z100" s="32" t="n"/>
      <c r="AA100" s="32" t="n"/>
      <c r="AB100" s="32" t="n"/>
      <c r="AC100" s="32" t="n"/>
      <c r="AD100" s="32" t="n"/>
      <c r="AE100" s="32" t="n"/>
      <c r="AF100" s="32" t="n"/>
      <c r="AG100" s="32" t="n"/>
      <c r="AH100" s="32" t="n"/>
      <c r="AI100" s="31">
        <f>IF($B100="","",COUNTIF($D100:$AH100,"Ç"))</f>
        <v/>
      </c>
      <c r="AJ100" s="31">
        <f>IF($B100="","",COUNTIF($D100:$AH100,"YG"))</f>
        <v/>
      </c>
      <c r="AK100" s="31">
        <f>IF($B100="","",COUNTIF($D100:$AH100,"HT"))</f>
        <v/>
      </c>
      <c r="AL100" s="31">
        <f>IF($B100="","",COUNTIF($D100:$AH100,"RT"))</f>
        <v/>
      </c>
      <c r="AM100" s="31">
        <f>IF($B100="","",COUNTIF($D100:$AH100,"RÇ"))</f>
        <v/>
      </c>
      <c r="AN100" s="31">
        <f>IF($B100="","",COUNTIF($D100:$AH100,"Yİ"))</f>
        <v/>
      </c>
      <c r="AO100" s="31">
        <f>IF($B100="","",COUNTIF($D100:$AH100,"Mİ"))</f>
        <v/>
      </c>
      <c r="AP100" s="31">
        <f>IF($B100="","",COUNTIF($D100:$AH100,"Üİ"))</f>
        <v/>
      </c>
      <c r="AQ100" s="31">
        <f>IF($B100="","",COUNTIF($D100:$AH100,"R"))</f>
        <v/>
      </c>
      <c r="AR100" s="31">
        <f>IF($B100="","",COUNTIF($D100:$AH100,"D"))</f>
        <v/>
      </c>
      <c r="AS100" s="33">
        <f>IF($B100="","",AI100+AM100+0.5*AJ100)</f>
        <v/>
      </c>
      <c r="AT100" s="31">
        <f>IF($B100="","",AP100+AQ100+AR100)</f>
        <v/>
      </c>
      <c r="AU100" s="31">
        <f>IF(OR($B100="",COUNTA($D100:$AH100)=0),"",MAX(0,30-AT100))</f>
        <v/>
      </c>
      <c r="AV100" s="34" t="n"/>
      <c r="AW100" s="35">
        <f>IF(OR($B100="",AV100="",'Personel'!F99=""),"",'Personel'!F99/225*1.5*AV100)</f>
        <v/>
      </c>
      <c r="AX100" s="35">
        <f>IF(OR($B100="",'Personel'!F99=""),"",'Personel'!F99/30*AM100)</f>
        <v/>
      </c>
    </row>
    <row r="101">
      <c r="A101" s="31">
        <f>IF('Personel'!A100="","",'Personel'!A100)</f>
        <v/>
      </c>
      <c r="B101" s="31">
        <f>IF('Personel'!B100="","",'Personel'!B100)</f>
        <v/>
      </c>
      <c r="C101" s="31">
        <f>IF('Personel'!C100="","",'Personel'!C100)</f>
        <v/>
      </c>
      <c r="D101" s="32" t="n"/>
      <c r="E101" s="32" t="n"/>
      <c r="F101" s="32" t="n"/>
      <c r="G101" s="32" t="n"/>
      <c r="H101" s="32" t="n"/>
      <c r="I101" s="32" t="n"/>
      <c r="J101" s="32" t="n"/>
      <c r="K101" s="32" t="n"/>
      <c r="L101" s="32" t="n"/>
      <c r="M101" s="32" t="n"/>
      <c r="N101" s="32" t="n"/>
      <c r="O101" s="32" t="n"/>
      <c r="P101" s="32" t="n"/>
      <c r="Q101" s="32" t="n"/>
      <c r="R101" s="32" t="n"/>
      <c r="S101" s="32" t="n"/>
      <c r="T101" s="32" t="n"/>
      <c r="U101" s="32" t="n"/>
      <c r="V101" s="32" t="n"/>
      <c r="W101" s="32" t="n"/>
      <c r="X101" s="32" t="n"/>
      <c r="Y101" s="32" t="n"/>
      <c r="Z101" s="32" t="n"/>
      <c r="AA101" s="32" t="n"/>
      <c r="AB101" s="32" t="n"/>
      <c r="AC101" s="32" t="n"/>
      <c r="AD101" s="32" t="n"/>
      <c r="AE101" s="32" t="n"/>
      <c r="AF101" s="32" t="n"/>
      <c r="AG101" s="32" t="n"/>
      <c r="AH101" s="32" t="n"/>
      <c r="AI101" s="31">
        <f>IF($B101="","",COUNTIF($D101:$AH101,"Ç"))</f>
        <v/>
      </c>
      <c r="AJ101" s="31">
        <f>IF($B101="","",COUNTIF($D101:$AH101,"YG"))</f>
        <v/>
      </c>
      <c r="AK101" s="31">
        <f>IF($B101="","",COUNTIF($D101:$AH101,"HT"))</f>
        <v/>
      </c>
      <c r="AL101" s="31">
        <f>IF($B101="","",COUNTIF($D101:$AH101,"RT"))</f>
        <v/>
      </c>
      <c r="AM101" s="31">
        <f>IF($B101="","",COUNTIF($D101:$AH101,"RÇ"))</f>
        <v/>
      </c>
      <c r="AN101" s="31">
        <f>IF($B101="","",COUNTIF($D101:$AH101,"Yİ"))</f>
        <v/>
      </c>
      <c r="AO101" s="31">
        <f>IF($B101="","",COUNTIF($D101:$AH101,"Mİ"))</f>
        <v/>
      </c>
      <c r="AP101" s="31">
        <f>IF($B101="","",COUNTIF($D101:$AH101,"Üİ"))</f>
        <v/>
      </c>
      <c r="AQ101" s="31">
        <f>IF($B101="","",COUNTIF($D101:$AH101,"R"))</f>
        <v/>
      </c>
      <c r="AR101" s="31">
        <f>IF($B101="","",COUNTIF($D101:$AH101,"D"))</f>
        <v/>
      </c>
      <c r="AS101" s="33">
        <f>IF($B101="","",AI101+AM101+0.5*AJ101)</f>
        <v/>
      </c>
      <c r="AT101" s="31">
        <f>IF($B101="","",AP101+AQ101+AR101)</f>
        <v/>
      </c>
      <c r="AU101" s="31">
        <f>IF(OR($B101="",COUNTA($D101:$AH101)=0),"",MAX(0,30-AT101))</f>
        <v/>
      </c>
      <c r="AV101" s="34" t="n"/>
      <c r="AW101" s="35">
        <f>IF(OR($B101="",AV101="",'Personel'!F100=""),"",'Personel'!F100/225*1.5*AV101)</f>
        <v/>
      </c>
      <c r="AX101" s="35">
        <f>IF(OR($B101="",'Personel'!F100=""),"",'Personel'!F100/30*AM101)</f>
        <v/>
      </c>
    </row>
    <row r="102">
      <c r="A102" s="31">
        <f>IF('Personel'!A101="","",'Personel'!A101)</f>
        <v/>
      </c>
      <c r="B102" s="31">
        <f>IF('Personel'!B101="","",'Personel'!B101)</f>
        <v/>
      </c>
      <c r="C102" s="31">
        <f>IF('Personel'!C101="","",'Personel'!C101)</f>
        <v/>
      </c>
      <c r="D102" s="32" t="n"/>
      <c r="E102" s="32" t="n"/>
      <c r="F102" s="32" t="n"/>
      <c r="G102" s="32" t="n"/>
      <c r="H102" s="32" t="n"/>
      <c r="I102" s="32" t="n"/>
      <c r="J102" s="32" t="n"/>
      <c r="K102" s="32" t="n"/>
      <c r="L102" s="32" t="n"/>
      <c r="M102" s="32" t="n"/>
      <c r="N102" s="32" t="n"/>
      <c r="O102" s="32" t="n"/>
      <c r="P102" s="32" t="n"/>
      <c r="Q102" s="32" t="n"/>
      <c r="R102" s="32" t="n"/>
      <c r="S102" s="32" t="n"/>
      <c r="T102" s="32" t="n"/>
      <c r="U102" s="32" t="n"/>
      <c r="V102" s="32" t="n"/>
      <c r="W102" s="32" t="n"/>
      <c r="X102" s="32" t="n"/>
      <c r="Y102" s="32" t="n"/>
      <c r="Z102" s="32" t="n"/>
      <c r="AA102" s="32" t="n"/>
      <c r="AB102" s="32" t="n"/>
      <c r="AC102" s="32" t="n"/>
      <c r="AD102" s="32" t="n"/>
      <c r="AE102" s="32" t="n"/>
      <c r="AF102" s="32" t="n"/>
      <c r="AG102" s="32" t="n"/>
      <c r="AH102" s="32" t="n"/>
      <c r="AI102" s="31">
        <f>IF($B102="","",COUNTIF($D102:$AH102,"Ç"))</f>
        <v/>
      </c>
      <c r="AJ102" s="31">
        <f>IF($B102="","",COUNTIF($D102:$AH102,"YG"))</f>
        <v/>
      </c>
      <c r="AK102" s="31">
        <f>IF($B102="","",COUNTIF($D102:$AH102,"HT"))</f>
        <v/>
      </c>
      <c r="AL102" s="31">
        <f>IF($B102="","",COUNTIF($D102:$AH102,"RT"))</f>
        <v/>
      </c>
      <c r="AM102" s="31">
        <f>IF($B102="","",COUNTIF($D102:$AH102,"RÇ"))</f>
        <v/>
      </c>
      <c r="AN102" s="31">
        <f>IF($B102="","",COUNTIF($D102:$AH102,"Yİ"))</f>
        <v/>
      </c>
      <c r="AO102" s="31">
        <f>IF($B102="","",COUNTIF($D102:$AH102,"Mİ"))</f>
        <v/>
      </c>
      <c r="AP102" s="31">
        <f>IF($B102="","",COUNTIF($D102:$AH102,"Üİ"))</f>
        <v/>
      </c>
      <c r="AQ102" s="31">
        <f>IF($B102="","",COUNTIF($D102:$AH102,"R"))</f>
        <v/>
      </c>
      <c r="AR102" s="31">
        <f>IF($B102="","",COUNTIF($D102:$AH102,"D"))</f>
        <v/>
      </c>
      <c r="AS102" s="33">
        <f>IF($B102="","",AI102+AM102+0.5*AJ102)</f>
        <v/>
      </c>
      <c r="AT102" s="31">
        <f>IF($B102="","",AP102+AQ102+AR102)</f>
        <v/>
      </c>
      <c r="AU102" s="31">
        <f>IF(OR($B102="",COUNTA($D102:$AH102)=0),"",MAX(0,30-AT102))</f>
        <v/>
      </c>
      <c r="AV102" s="34" t="n"/>
      <c r="AW102" s="35">
        <f>IF(OR($B102="",AV102="",'Personel'!F101=""),"",'Personel'!F101/225*1.5*AV102)</f>
        <v/>
      </c>
      <c r="AX102" s="35">
        <f>IF(OR($B102="",'Personel'!F101=""),"",'Personel'!F101/30*AM102)</f>
        <v/>
      </c>
    </row>
    <row r="103">
      <c r="A103" s="31">
        <f>IF('Personel'!A102="","",'Personel'!A102)</f>
        <v/>
      </c>
      <c r="B103" s="31">
        <f>IF('Personel'!B102="","",'Personel'!B102)</f>
        <v/>
      </c>
      <c r="C103" s="31">
        <f>IF('Personel'!C102="","",'Personel'!C102)</f>
        <v/>
      </c>
      <c r="D103" s="32" t="n"/>
      <c r="E103" s="32" t="n"/>
      <c r="F103" s="32" t="n"/>
      <c r="G103" s="32" t="n"/>
      <c r="H103" s="32" t="n"/>
      <c r="I103" s="32" t="n"/>
      <c r="J103" s="32" t="n"/>
      <c r="K103" s="32" t="n"/>
      <c r="L103" s="32" t="n"/>
      <c r="M103" s="32" t="n"/>
      <c r="N103" s="32" t="n"/>
      <c r="O103" s="32" t="n"/>
      <c r="P103" s="32" t="n"/>
      <c r="Q103" s="32" t="n"/>
      <c r="R103" s="32" t="n"/>
      <c r="S103" s="32" t="n"/>
      <c r="T103" s="32" t="n"/>
      <c r="U103" s="32" t="n"/>
      <c r="V103" s="32" t="n"/>
      <c r="W103" s="32" t="n"/>
      <c r="X103" s="32" t="n"/>
      <c r="Y103" s="32" t="n"/>
      <c r="Z103" s="32" t="n"/>
      <c r="AA103" s="32" t="n"/>
      <c r="AB103" s="32" t="n"/>
      <c r="AC103" s="32" t="n"/>
      <c r="AD103" s="32" t="n"/>
      <c r="AE103" s="32" t="n"/>
      <c r="AF103" s="32" t="n"/>
      <c r="AG103" s="32" t="n"/>
      <c r="AH103" s="32" t="n"/>
      <c r="AI103" s="31">
        <f>IF($B103="","",COUNTIF($D103:$AH103,"Ç"))</f>
        <v/>
      </c>
      <c r="AJ103" s="31">
        <f>IF($B103="","",COUNTIF($D103:$AH103,"YG"))</f>
        <v/>
      </c>
      <c r="AK103" s="31">
        <f>IF($B103="","",COUNTIF($D103:$AH103,"HT"))</f>
        <v/>
      </c>
      <c r="AL103" s="31">
        <f>IF($B103="","",COUNTIF($D103:$AH103,"RT"))</f>
        <v/>
      </c>
      <c r="AM103" s="31">
        <f>IF($B103="","",COUNTIF($D103:$AH103,"RÇ"))</f>
        <v/>
      </c>
      <c r="AN103" s="31">
        <f>IF($B103="","",COUNTIF($D103:$AH103,"Yİ"))</f>
        <v/>
      </c>
      <c r="AO103" s="31">
        <f>IF($B103="","",COUNTIF($D103:$AH103,"Mİ"))</f>
        <v/>
      </c>
      <c r="AP103" s="31">
        <f>IF($B103="","",COUNTIF($D103:$AH103,"Üİ"))</f>
        <v/>
      </c>
      <c r="AQ103" s="31">
        <f>IF($B103="","",COUNTIF($D103:$AH103,"R"))</f>
        <v/>
      </c>
      <c r="AR103" s="31">
        <f>IF($B103="","",COUNTIF($D103:$AH103,"D"))</f>
        <v/>
      </c>
      <c r="AS103" s="33">
        <f>IF($B103="","",AI103+AM103+0.5*AJ103)</f>
        <v/>
      </c>
      <c r="AT103" s="31">
        <f>IF($B103="","",AP103+AQ103+AR103)</f>
        <v/>
      </c>
      <c r="AU103" s="31">
        <f>IF(OR($B103="",COUNTA($D103:$AH103)=0),"",MAX(0,30-AT103))</f>
        <v/>
      </c>
      <c r="AV103" s="34" t="n"/>
      <c r="AW103" s="35">
        <f>IF(OR($B103="",AV103="",'Personel'!F102=""),"",'Personel'!F102/225*1.5*AV103)</f>
        <v/>
      </c>
      <c r="AX103" s="35">
        <f>IF(OR($B103="",'Personel'!F102=""),"",'Personel'!F102/30*AM103)</f>
        <v/>
      </c>
    </row>
    <row r="104">
      <c r="A104" s="31">
        <f>IF('Personel'!A103="","",'Personel'!A103)</f>
        <v/>
      </c>
      <c r="B104" s="31">
        <f>IF('Personel'!B103="","",'Personel'!B103)</f>
        <v/>
      </c>
      <c r="C104" s="31">
        <f>IF('Personel'!C103="","",'Personel'!C103)</f>
        <v/>
      </c>
      <c r="D104" s="32" t="n"/>
      <c r="E104" s="32" t="n"/>
      <c r="F104" s="32" t="n"/>
      <c r="G104" s="32" t="n"/>
      <c r="H104" s="32" t="n"/>
      <c r="I104" s="32" t="n"/>
      <c r="J104" s="32" t="n"/>
      <c r="K104" s="32" t="n"/>
      <c r="L104" s="32" t="n"/>
      <c r="M104" s="32" t="n"/>
      <c r="N104" s="32" t="n"/>
      <c r="O104" s="32" t="n"/>
      <c r="P104" s="32" t="n"/>
      <c r="Q104" s="32" t="n"/>
      <c r="R104" s="32" t="n"/>
      <c r="S104" s="32" t="n"/>
      <c r="T104" s="32" t="n"/>
      <c r="U104" s="32" t="n"/>
      <c r="V104" s="32" t="n"/>
      <c r="W104" s="32" t="n"/>
      <c r="X104" s="32" t="n"/>
      <c r="Y104" s="32" t="n"/>
      <c r="Z104" s="32" t="n"/>
      <c r="AA104" s="32" t="n"/>
      <c r="AB104" s="32" t="n"/>
      <c r="AC104" s="32" t="n"/>
      <c r="AD104" s="32" t="n"/>
      <c r="AE104" s="32" t="n"/>
      <c r="AF104" s="32" t="n"/>
      <c r="AG104" s="32" t="n"/>
      <c r="AH104" s="32" t="n"/>
      <c r="AI104" s="31">
        <f>IF($B104="","",COUNTIF($D104:$AH104,"Ç"))</f>
        <v/>
      </c>
      <c r="AJ104" s="31">
        <f>IF($B104="","",COUNTIF($D104:$AH104,"YG"))</f>
        <v/>
      </c>
      <c r="AK104" s="31">
        <f>IF($B104="","",COUNTIF($D104:$AH104,"HT"))</f>
        <v/>
      </c>
      <c r="AL104" s="31">
        <f>IF($B104="","",COUNTIF($D104:$AH104,"RT"))</f>
        <v/>
      </c>
      <c r="AM104" s="31">
        <f>IF($B104="","",COUNTIF($D104:$AH104,"RÇ"))</f>
        <v/>
      </c>
      <c r="AN104" s="31">
        <f>IF($B104="","",COUNTIF($D104:$AH104,"Yİ"))</f>
        <v/>
      </c>
      <c r="AO104" s="31">
        <f>IF($B104="","",COUNTIF($D104:$AH104,"Mİ"))</f>
        <v/>
      </c>
      <c r="AP104" s="31">
        <f>IF($B104="","",COUNTIF($D104:$AH104,"Üİ"))</f>
        <v/>
      </c>
      <c r="AQ104" s="31">
        <f>IF($B104="","",COUNTIF($D104:$AH104,"R"))</f>
        <v/>
      </c>
      <c r="AR104" s="31">
        <f>IF($B104="","",COUNTIF($D104:$AH104,"D"))</f>
        <v/>
      </c>
      <c r="AS104" s="33">
        <f>IF($B104="","",AI104+AM104+0.5*AJ104)</f>
        <v/>
      </c>
      <c r="AT104" s="31">
        <f>IF($B104="","",AP104+AQ104+AR104)</f>
        <v/>
      </c>
      <c r="AU104" s="31">
        <f>IF(OR($B104="",COUNTA($D104:$AH104)=0),"",MAX(0,30-AT104))</f>
        <v/>
      </c>
      <c r="AV104" s="34" t="n"/>
      <c r="AW104" s="35">
        <f>IF(OR($B104="",AV104="",'Personel'!F103=""),"",'Personel'!F103/225*1.5*AV104)</f>
        <v/>
      </c>
      <c r="AX104" s="35">
        <f>IF(OR($B104="",'Personel'!F103=""),"",'Personel'!F103/30*AM104)</f>
        <v/>
      </c>
    </row>
    <row r="105">
      <c r="A105" s="31">
        <f>IF('Personel'!A104="","",'Personel'!A104)</f>
        <v/>
      </c>
      <c r="B105" s="31">
        <f>IF('Personel'!B104="","",'Personel'!B104)</f>
        <v/>
      </c>
      <c r="C105" s="31">
        <f>IF('Personel'!C104="","",'Personel'!C104)</f>
        <v/>
      </c>
      <c r="D105" s="32" t="n"/>
      <c r="E105" s="32" t="n"/>
      <c r="F105" s="32" t="n"/>
      <c r="G105" s="32" t="n"/>
      <c r="H105" s="32" t="n"/>
      <c r="I105" s="32" t="n"/>
      <c r="J105" s="32" t="n"/>
      <c r="K105" s="32" t="n"/>
      <c r="L105" s="32" t="n"/>
      <c r="M105" s="32" t="n"/>
      <c r="N105" s="32" t="n"/>
      <c r="O105" s="32" t="n"/>
      <c r="P105" s="32" t="n"/>
      <c r="Q105" s="32" t="n"/>
      <c r="R105" s="32" t="n"/>
      <c r="S105" s="32" t="n"/>
      <c r="T105" s="32" t="n"/>
      <c r="U105" s="32" t="n"/>
      <c r="V105" s="32" t="n"/>
      <c r="W105" s="32" t="n"/>
      <c r="X105" s="32" t="n"/>
      <c r="Y105" s="32" t="n"/>
      <c r="Z105" s="32" t="n"/>
      <c r="AA105" s="32" t="n"/>
      <c r="AB105" s="32" t="n"/>
      <c r="AC105" s="32" t="n"/>
      <c r="AD105" s="32" t="n"/>
      <c r="AE105" s="32" t="n"/>
      <c r="AF105" s="32" t="n"/>
      <c r="AG105" s="32" t="n"/>
      <c r="AH105" s="32" t="n"/>
      <c r="AI105" s="31">
        <f>IF($B105="","",COUNTIF($D105:$AH105,"Ç"))</f>
        <v/>
      </c>
      <c r="AJ105" s="31">
        <f>IF($B105="","",COUNTIF($D105:$AH105,"YG"))</f>
        <v/>
      </c>
      <c r="AK105" s="31">
        <f>IF($B105="","",COUNTIF($D105:$AH105,"HT"))</f>
        <v/>
      </c>
      <c r="AL105" s="31">
        <f>IF($B105="","",COUNTIF($D105:$AH105,"RT"))</f>
        <v/>
      </c>
      <c r="AM105" s="31">
        <f>IF($B105="","",COUNTIF($D105:$AH105,"RÇ"))</f>
        <v/>
      </c>
      <c r="AN105" s="31">
        <f>IF($B105="","",COUNTIF($D105:$AH105,"Yİ"))</f>
        <v/>
      </c>
      <c r="AO105" s="31">
        <f>IF($B105="","",COUNTIF($D105:$AH105,"Mİ"))</f>
        <v/>
      </c>
      <c r="AP105" s="31">
        <f>IF($B105="","",COUNTIF($D105:$AH105,"Üİ"))</f>
        <v/>
      </c>
      <c r="AQ105" s="31">
        <f>IF($B105="","",COUNTIF($D105:$AH105,"R"))</f>
        <v/>
      </c>
      <c r="AR105" s="31">
        <f>IF($B105="","",COUNTIF($D105:$AH105,"D"))</f>
        <v/>
      </c>
      <c r="AS105" s="33">
        <f>IF($B105="","",AI105+AM105+0.5*AJ105)</f>
        <v/>
      </c>
      <c r="AT105" s="31">
        <f>IF($B105="","",AP105+AQ105+AR105)</f>
        <v/>
      </c>
      <c r="AU105" s="31">
        <f>IF(OR($B105="",COUNTA($D105:$AH105)=0),"",MAX(0,30-AT105))</f>
        <v/>
      </c>
      <c r="AV105" s="34" t="n"/>
      <c r="AW105" s="35">
        <f>IF(OR($B105="",AV105="",'Personel'!F104=""),"",'Personel'!F104/225*1.5*AV105)</f>
        <v/>
      </c>
      <c r="AX105" s="35">
        <f>IF(OR($B105="",'Personel'!F104=""),"",'Personel'!F104/30*AM105)</f>
        <v/>
      </c>
    </row>
    <row r="106">
      <c r="A106" s="31">
        <f>IF('Personel'!A105="","",'Personel'!A105)</f>
        <v/>
      </c>
      <c r="B106" s="31">
        <f>IF('Personel'!B105="","",'Personel'!B105)</f>
        <v/>
      </c>
      <c r="C106" s="31">
        <f>IF('Personel'!C105="","",'Personel'!C105)</f>
        <v/>
      </c>
      <c r="D106" s="32" t="n"/>
      <c r="E106" s="32" t="n"/>
      <c r="F106" s="32" t="n"/>
      <c r="G106" s="32" t="n"/>
      <c r="H106" s="32" t="n"/>
      <c r="I106" s="32" t="n"/>
      <c r="J106" s="32" t="n"/>
      <c r="K106" s="32" t="n"/>
      <c r="L106" s="32" t="n"/>
      <c r="M106" s="32" t="n"/>
      <c r="N106" s="32" t="n"/>
      <c r="O106" s="32" t="n"/>
      <c r="P106" s="32" t="n"/>
      <c r="Q106" s="32" t="n"/>
      <c r="R106" s="32" t="n"/>
      <c r="S106" s="32" t="n"/>
      <c r="T106" s="32" t="n"/>
      <c r="U106" s="32" t="n"/>
      <c r="V106" s="32" t="n"/>
      <c r="W106" s="32" t="n"/>
      <c r="X106" s="32" t="n"/>
      <c r="Y106" s="32" t="n"/>
      <c r="Z106" s="32" t="n"/>
      <c r="AA106" s="32" t="n"/>
      <c r="AB106" s="32" t="n"/>
      <c r="AC106" s="32" t="n"/>
      <c r="AD106" s="32" t="n"/>
      <c r="AE106" s="32" t="n"/>
      <c r="AF106" s="32" t="n"/>
      <c r="AG106" s="32" t="n"/>
      <c r="AH106" s="32" t="n"/>
      <c r="AI106" s="31">
        <f>IF($B106="","",COUNTIF($D106:$AH106,"Ç"))</f>
        <v/>
      </c>
      <c r="AJ106" s="31">
        <f>IF($B106="","",COUNTIF($D106:$AH106,"YG"))</f>
        <v/>
      </c>
      <c r="AK106" s="31">
        <f>IF($B106="","",COUNTIF($D106:$AH106,"HT"))</f>
        <v/>
      </c>
      <c r="AL106" s="31">
        <f>IF($B106="","",COUNTIF($D106:$AH106,"RT"))</f>
        <v/>
      </c>
      <c r="AM106" s="31">
        <f>IF($B106="","",COUNTIF($D106:$AH106,"RÇ"))</f>
        <v/>
      </c>
      <c r="AN106" s="31">
        <f>IF($B106="","",COUNTIF($D106:$AH106,"Yİ"))</f>
        <v/>
      </c>
      <c r="AO106" s="31">
        <f>IF($B106="","",COUNTIF($D106:$AH106,"Mİ"))</f>
        <v/>
      </c>
      <c r="AP106" s="31">
        <f>IF($B106="","",COUNTIF($D106:$AH106,"Üİ"))</f>
        <v/>
      </c>
      <c r="AQ106" s="31">
        <f>IF($B106="","",COUNTIF($D106:$AH106,"R"))</f>
        <v/>
      </c>
      <c r="AR106" s="31">
        <f>IF($B106="","",COUNTIF($D106:$AH106,"D"))</f>
        <v/>
      </c>
      <c r="AS106" s="33">
        <f>IF($B106="","",AI106+AM106+0.5*AJ106)</f>
        <v/>
      </c>
      <c r="AT106" s="31">
        <f>IF($B106="","",AP106+AQ106+AR106)</f>
        <v/>
      </c>
      <c r="AU106" s="31">
        <f>IF(OR($B106="",COUNTA($D106:$AH106)=0),"",MAX(0,30-AT106))</f>
        <v/>
      </c>
      <c r="AV106" s="34" t="n"/>
      <c r="AW106" s="35">
        <f>IF(OR($B106="",AV106="",'Personel'!F105=""),"",'Personel'!F105/225*1.5*AV106)</f>
        <v/>
      </c>
      <c r="AX106" s="35">
        <f>IF(OR($B106="",'Personel'!F105=""),"",'Personel'!F105/30*AM106)</f>
        <v/>
      </c>
    </row>
    <row r="107">
      <c r="B107" s="27" t="inlineStr">
        <is>
          <t>Toplam</t>
        </is>
      </c>
      <c r="AI107" s="36">
        <f>SUM(AI7:AI106)</f>
        <v/>
      </c>
      <c r="AJ107" s="36">
        <f>SUM(AJ7:AJ106)</f>
        <v/>
      </c>
      <c r="AK107" s="36">
        <f>SUM(AK7:AK106)</f>
        <v/>
      </c>
      <c r="AL107" s="36">
        <f>SUM(AL7:AL106)</f>
        <v/>
      </c>
      <c r="AM107" s="36">
        <f>SUM(AM7:AM106)</f>
        <v/>
      </c>
      <c r="AN107" s="36">
        <f>SUM(AN7:AN106)</f>
        <v/>
      </c>
      <c r="AO107" s="36">
        <f>SUM(AO7:AO106)</f>
        <v/>
      </c>
      <c r="AP107" s="36">
        <f>SUM(AP7:AP106)</f>
        <v/>
      </c>
      <c r="AQ107" s="36">
        <f>SUM(AQ7:AQ106)</f>
        <v/>
      </c>
      <c r="AR107" s="36">
        <f>SUM(AR7:AR106)</f>
        <v/>
      </c>
      <c r="AS107" s="36">
        <f>SUM(AS7:AS106)</f>
        <v/>
      </c>
      <c r="AT107" s="36">
        <f>SUM(AT7:AT106)</f>
        <v/>
      </c>
      <c r="AU107" s="36">
        <f>SUM(AU7:AU106)</f>
        <v/>
      </c>
      <c r="AV107" s="36">
        <f>SUM(AV7:AV106)</f>
        <v/>
      </c>
      <c r="AW107" s="36">
        <f>SUM(AW7:AW106)</f>
        <v/>
      </c>
      <c r="AX107" s="36">
        <f>SUM(AX7:AX106)</f>
        <v/>
      </c>
    </row>
    <row r="109" ht="18" customHeight="1">
      <c r="B109" s="37" t="inlineStr">
        <is>
          <t>Kodlar: Ç çalıştı, YG yarım gün, HT hafta tatili, RT resmî tatil, RÇ resmî tatilde çalıştı, Yİ yıllık izin, Mİ mazeret izni, Üİ ücretsiz izin, R raporlu, D devamsız. Eksik gün = Üİ + R + D. Ücrete esas gün = 30 − eksik gün (ay içinde işe giriş ya da çıkış varsa ayrıca düzeltilir).</t>
        </is>
      </c>
    </row>
    <row r="110"/>
  </sheetData>
  <mergeCells count="24">
    <mergeCell ref="AN5:AN6"/>
    <mergeCell ref="AP5:AP6"/>
    <mergeCell ref="AT5:AT6"/>
    <mergeCell ref="AK5:AK6"/>
    <mergeCell ref="AB2:AD2"/>
    <mergeCell ref="AM5:AM6"/>
    <mergeCell ref="D2:E2"/>
    <mergeCell ref="AO5:AO6"/>
    <mergeCell ref="B109:AX110"/>
    <mergeCell ref="AQ5:AQ6"/>
    <mergeCell ref="AW5:AW6"/>
    <mergeCell ref="A5:A6"/>
    <mergeCell ref="AJ5:AJ6"/>
    <mergeCell ref="J2:L2"/>
    <mergeCell ref="AL5:AL6"/>
    <mergeCell ref="AR5:AR6"/>
    <mergeCell ref="AV5:AV6"/>
    <mergeCell ref="B5:B6"/>
    <mergeCell ref="AX5:AX6"/>
    <mergeCell ref="AI5:AI6"/>
    <mergeCell ref="AS5:AS6"/>
    <mergeCell ref="F2:I2"/>
    <mergeCell ref="AU5:AU6"/>
    <mergeCell ref="C5:C6"/>
  </mergeCells>
  <conditionalFormatting sqref="D5:AH106">
    <cfRule type="expression" priority="1" dxfId="0" stopIfTrue="1">
      <formula>D$5=""</formula>
    </cfRule>
    <cfRule type="expression" priority="2" dxfId="1" stopIfTrue="1">
      <formula>COUNTIF(Tatiller!$A$2:$A$200,DATE($B$2,$D$2,D$5))&gt;0</formula>
    </cfRule>
    <cfRule type="expression" priority="3" dxfId="2">
      <formula>WEEKDAY(DATE($B$2,$D$2,D$5),2)=$AG$2</formula>
    </cfRule>
  </conditionalFormatting>
  <conditionalFormatting sqref="D7:AH106">
    <cfRule type="expression" priority="4" dxfId="3">
      <formula>D7="D"</formula>
    </cfRule>
  </conditionalFormatting>
  <conditionalFormatting sqref="AT7:AT106">
    <cfRule type="expression" priority="5" dxfId="3">
      <formula>AND(ISNUMBER(AT7),AT7&gt;0)</formula>
    </cfRule>
  </conditionalFormatting>
  <dataValidations count="5">
    <dataValidation sqref="B2" showDropDown="0" showInputMessage="0" showErrorMessage="1" allowBlank="1" errorTitle="Geçersiz sayı" error="2000 veya daha büyük bir sayı girin." type="whole" operator="greaterThanOrEqual">
      <formula1>2000</formula1>
    </dataValidation>
    <dataValidation sqref="D2" showDropDown="0" showInputMessage="0" showErrorMessage="1" allowBlank="0" error="1 ile 12 arasında bir ay girin." type="whole" operator="between">
      <formula1>1</formula1>
      <formula2>12</formula2>
    </dataValidation>
    <dataValidation sqref="J2" showDropDown="0" showInputMessage="0" showErrorMessage="1" allowBlank="1" errorTitle="Geçersiz değer" error="Listeden bir değer seçin." type="list">
      <formula1>"Pazartesi,Salı,Çarşamba,Perşembe,Cuma,Cumartesi,Pazar"</formula1>
    </dataValidation>
    <dataValidation sqref="D7:AH106" showDropDown="0" showInputMessage="0" showErrorMessage="1" allowBlank="1" errorTitle="Geçersiz değer" error="Kodlar sayfasındaki kodlardan birini seçin." type="list">
      <formula1>=Kodlar!$A$2:$A$30</formula1>
    </dataValidation>
    <dataValidation sqref="AV7:AV106" showDropDown="0" showInputMessage="0" showErrorMessage="1" allowBlank="1" errorTitle="Geçersiz sayı" error="0 veya daha büyük bir sayı girin." type="decimal" operator="greaterThanOrEqual">
      <formula1>0</formula1>
    </dataValidation>
  </dataValidations>
  <printOptions horizontalCentered="1"/>
  <pageMargins left="0.4" right="0.4" top="0.5" bottom="0.5" header="0.5" footer="0.5"/>
  <pageSetup orientation="landscape" paperSize="9" fitToHeight="0" fitToWidth="1"/>
  <headerFooter>
    <oddHeader/>
    <oddFooter>&amp;L&amp;8 Burgaz Bilişim · burgazbilisim.com.tr&amp;R&amp;8 Sayfa &amp;P / &amp;N</oddFooter>
    <evenHeader/>
    <evenFooter/>
    <firstHeader/>
    <firstFooter/>
  </headerFooter>
</worksheet>
</file>

<file path=xl/worksheets/sheet4.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8" customWidth="1" min="1" max="1"/>
    <col width="26" customWidth="1" min="2" max="2"/>
    <col width="60" customWidth="1" min="3" max="3"/>
  </cols>
  <sheetData>
    <row r="1">
      <c r="A1" s="38" t="inlineStr">
        <is>
          <t>Kod</t>
        </is>
      </c>
      <c r="B1" s="38" t="inlineStr">
        <is>
          <t>Anlamı</t>
        </is>
      </c>
      <c r="C1" s="38" t="inlineStr">
        <is>
          <t>Açıklama</t>
        </is>
      </c>
    </row>
    <row r="2">
      <c r="A2" s="27" t="inlineStr">
        <is>
          <t>Ç</t>
        </is>
      </c>
      <c r="B2" s="10" t="inlineStr">
        <is>
          <t>Çalıştı</t>
        </is>
      </c>
      <c r="C2" s="10" t="inlineStr">
        <is>
          <t>Tam gün çalıştı.</t>
        </is>
      </c>
    </row>
    <row r="3">
      <c r="A3" s="27" t="inlineStr">
        <is>
          <t>YG</t>
        </is>
      </c>
      <c r="B3" s="10" t="inlineStr">
        <is>
          <t>Yarım gün</t>
        </is>
      </c>
      <c r="C3" s="10" t="inlineStr">
        <is>
          <t>Yarım gün çalıştı (0,5 gün sayılır).</t>
        </is>
      </c>
    </row>
    <row r="4">
      <c r="A4" s="27" t="inlineStr">
        <is>
          <t>HT</t>
        </is>
      </c>
      <c r="B4" s="10" t="inlineStr">
        <is>
          <t>Hafta tatili</t>
        </is>
      </c>
      <c r="C4" s="10" t="inlineStr">
        <is>
          <t>Haftalık izin günü.</t>
        </is>
      </c>
    </row>
    <row r="5">
      <c r="A5" s="27" t="inlineStr">
        <is>
          <t>RT</t>
        </is>
      </c>
      <c r="B5" s="10" t="inlineStr">
        <is>
          <t>Resmî tatil</t>
        </is>
      </c>
      <c r="C5" s="10" t="inlineStr">
        <is>
          <t>Resmî tatil, çalışılmadı (ücretli).</t>
        </is>
      </c>
    </row>
    <row r="6">
      <c r="A6" s="27" t="inlineStr">
        <is>
          <t>RÇ</t>
        </is>
      </c>
      <c r="B6" s="10" t="inlineStr">
        <is>
          <t>Resmî tatilde çalıştı</t>
        </is>
      </c>
      <c r="C6" s="10" t="inlineStr">
        <is>
          <t>Resmî tatilde çalıştı; ek günlük ücret doğar.</t>
        </is>
      </c>
    </row>
    <row r="7">
      <c r="A7" s="27" t="inlineStr">
        <is>
          <t>Yİ</t>
        </is>
      </c>
      <c r="B7" s="10" t="inlineStr">
        <is>
          <t>Yıllık izin</t>
        </is>
      </c>
      <c r="C7" s="10" t="inlineStr">
        <is>
          <t>Ücretli yıllık izin.</t>
        </is>
      </c>
    </row>
    <row r="8">
      <c r="A8" s="27" t="inlineStr">
        <is>
          <t>Mİ</t>
        </is>
      </c>
      <c r="B8" s="10" t="inlineStr">
        <is>
          <t>Mazeret izni</t>
        </is>
      </c>
      <c r="C8" s="10" t="inlineStr">
        <is>
          <t>Ücretli mazeret izni (evlilik, doğum, ölüm vb.).</t>
        </is>
      </c>
    </row>
    <row r="9">
      <c r="A9" s="27" t="inlineStr">
        <is>
          <t>Üİ</t>
        </is>
      </c>
      <c r="B9" s="10" t="inlineStr">
        <is>
          <t>Ücretsiz izin</t>
        </is>
      </c>
      <c r="C9" s="10" t="inlineStr">
        <is>
          <t>Ücretsiz izin; eksik gün sayılır.</t>
        </is>
      </c>
    </row>
    <row r="10">
      <c r="A10" s="27" t="inlineStr">
        <is>
          <t>R</t>
        </is>
      </c>
      <c r="B10" s="10" t="inlineStr">
        <is>
          <t>Raporlu</t>
        </is>
      </c>
      <c r="C10" s="10" t="inlineStr">
        <is>
          <t>İstirahat raporu; eksik gün sayılır.</t>
        </is>
      </c>
    </row>
    <row r="11">
      <c r="A11" s="27" t="inlineStr">
        <is>
          <t>D</t>
        </is>
      </c>
      <c r="B11" s="10" t="inlineStr">
        <is>
          <t>Devamsız</t>
        </is>
      </c>
      <c r="C11" s="10" t="inlineStr">
        <is>
          <t>Mazeretsiz devamsızlık; eksik gün sayılır.</t>
        </is>
      </c>
    </row>
    <row r="14">
      <c r="A14" s="26" t="inlineStr">
        <is>
          <t>Kodları değiştirmeyin; toplamlar bu kodlarla sayılır. Yeni kod eklerseniz toplamı Puantaj sayfasına ayrıca eklemeniz gerekir.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14" customWidth="1" min="1" max="1"/>
    <col width="46" customWidth="1" min="2" max="2"/>
  </cols>
  <sheetData>
    <row r="1">
      <c r="A1" s="38" t="inlineStr">
        <is>
          <t>Tarih</t>
        </is>
      </c>
      <c r="B1" s="38" t="inlineStr">
        <is>
          <t>Tatil</t>
        </is>
      </c>
      <c r="D1" s="26" t="inlineStr">
        <is>
          <t>Dini bayram tarihleri Diyanet takvimine göredir. Arife günleri 13.00'ten sonra tatildir. Yeni yıllar için satır ekleyin.</t>
        </is>
      </c>
    </row>
    <row r="2">
      <c r="A2" s="39" t="n">
        <v>46023</v>
      </c>
      <c r="B2" s="10" t="inlineStr">
        <is>
          <t>Yılbaşı</t>
        </is>
      </c>
    </row>
    <row r="3">
      <c r="A3" s="39" t="n">
        <v>46100</v>
      </c>
      <c r="B3" s="10" t="inlineStr">
        <is>
          <t>Ramazan Bayramı arifesi (yarım gün)</t>
        </is>
      </c>
    </row>
    <row r="4">
      <c r="A4" s="39" t="n">
        <v>46101</v>
      </c>
      <c r="B4" s="10" t="inlineStr">
        <is>
          <t>Ramazan Bayramı 1. gün</t>
        </is>
      </c>
    </row>
    <row r="5">
      <c r="A5" s="39" t="n">
        <v>46102</v>
      </c>
      <c r="B5" s="10" t="inlineStr">
        <is>
          <t>Ramazan Bayramı 2. gün</t>
        </is>
      </c>
    </row>
    <row r="6">
      <c r="A6" s="39" t="n">
        <v>46103</v>
      </c>
      <c r="B6" s="10" t="inlineStr">
        <is>
          <t>Ramazan Bayramı 3. gün</t>
        </is>
      </c>
    </row>
    <row r="7">
      <c r="A7" s="39" t="n">
        <v>46135</v>
      </c>
      <c r="B7" s="10" t="inlineStr">
        <is>
          <t>Ulusal Egemenlik ve Çocuk Bayramı</t>
        </is>
      </c>
    </row>
    <row r="8">
      <c r="A8" s="39" t="n">
        <v>46143</v>
      </c>
      <c r="B8" s="10" t="inlineStr">
        <is>
          <t>Emek ve Dayanışma Günü</t>
        </is>
      </c>
    </row>
    <row r="9">
      <c r="A9" s="39" t="n">
        <v>46161</v>
      </c>
      <c r="B9" s="10" t="inlineStr">
        <is>
          <t>Atatürk'ü Anma, Gençlik ve Spor Bayramı</t>
        </is>
      </c>
    </row>
    <row r="10">
      <c r="A10" s="39" t="n">
        <v>46168</v>
      </c>
      <c r="B10" s="10" t="inlineStr">
        <is>
          <t>Kurban Bayramı arifesi (yarım gün)</t>
        </is>
      </c>
    </row>
    <row r="11">
      <c r="A11" s="39" t="n">
        <v>46169</v>
      </c>
      <c r="B11" s="10" t="inlineStr">
        <is>
          <t>Kurban Bayramı 1. gün</t>
        </is>
      </c>
    </row>
    <row r="12">
      <c r="A12" s="39" t="n">
        <v>46170</v>
      </c>
      <c r="B12" s="10" t="inlineStr">
        <is>
          <t>Kurban Bayramı 2. gün</t>
        </is>
      </c>
    </row>
    <row r="13">
      <c r="A13" s="39" t="n">
        <v>46171</v>
      </c>
      <c r="B13" s="10" t="inlineStr">
        <is>
          <t>Kurban Bayramı 3. gün</t>
        </is>
      </c>
    </row>
    <row r="14">
      <c r="A14" s="39" t="n">
        <v>46172</v>
      </c>
      <c r="B14" s="10" t="inlineStr">
        <is>
          <t>Kurban Bayramı 4. gün</t>
        </is>
      </c>
    </row>
    <row r="15">
      <c r="A15" s="39" t="n">
        <v>46218</v>
      </c>
      <c r="B15" s="10" t="inlineStr">
        <is>
          <t>Demokrasi ve Millî Birlik Günü</t>
        </is>
      </c>
    </row>
    <row r="16">
      <c r="A16" s="39" t="n">
        <v>46264</v>
      </c>
      <c r="B16" s="10" t="inlineStr">
        <is>
          <t>Zafer Bayramı</t>
        </is>
      </c>
    </row>
    <row r="17">
      <c r="A17" s="39" t="n">
        <v>46323</v>
      </c>
      <c r="B17" s="10" t="inlineStr">
        <is>
          <t>Cumhuriyet Bayramı arifesi (yarım gün)</t>
        </is>
      </c>
    </row>
    <row r="18">
      <c r="A18" s="39" t="n">
        <v>46324</v>
      </c>
      <c r="B18" s="10" t="inlineStr">
        <is>
          <t>Cumhuriyet Bayramı</t>
        </is>
      </c>
    </row>
    <row r="19">
      <c r="A19" s="39" t="n">
        <v>46388</v>
      </c>
      <c r="B19" s="10" t="inlineStr">
        <is>
          <t>Yılbaşı</t>
        </is>
      </c>
    </row>
    <row r="20">
      <c r="A20" s="39" t="n">
        <v>46454</v>
      </c>
      <c r="B20" s="10" t="inlineStr">
        <is>
          <t>Ramazan Bayramı arifesi (yarım gün)</t>
        </is>
      </c>
    </row>
    <row r="21">
      <c r="A21" s="39" t="n">
        <v>46455</v>
      </c>
      <c r="B21" s="10" t="inlineStr">
        <is>
          <t>Ramazan Bayramı 1. gün</t>
        </is>
      </c>
    </row>
    <row r="22">
      <c r="A22" s="39" t="n">
        <v>46456</v>
      </c>
      <c r="B22" s="10" t="inlineStr">
        <is>
          <t>Ramazan Bayramı 2. gün</t>
        </is>
      </c>
    </row>
    <row r="23">
      <c r="A23" s="39" t="n">
        <v>46457</v>
      </c>
      <c r="B23" s="10" t="inlineStr">
        <is>
          <t>Ramazan Bayramı 3. gün</t>
        </is>
      </c>
    </row>
    <row r="24">
      <c r="A24" s="39" t="n">
        <v>46500</v>
      </c>
      <c r="B24" s="10" t="inlineStr">
        <is>
          <t>Ulusal Egemenlik ve Çocuk Bayramı</t>
        </is>
      </c>
    </row>
    <row r="25">
      <c r="A25" s="39" t="n">
        <v>46508</v>
      </c>
      <c r="B25" s="10" t="inlineStr">
        <is>
          <t>Emek ve Dayanışma Günü</t>
        </is>
      </c>
    </row>
    <row r="26">
      <c r="A26" s="39" t="n">
        <v>46522</v>
      </c>
      <c r="B26" s="10" t="inlineStr">
        <is>
          <t>Kurban Bayramı arifesi (yarım gün)</t>
        </is>
      </c>
    </row>
    <row r="27">
      <c r="A27" s="39" t="n">
        <v>46523</v>
      </c>
      <c r="B27" s="10" t="inlineStr">
        <is>
          <t>Kurban Bayramı 1. gün</t>
        </is>
      </c>
    </row>
    <row r="28">
      <c r="A28" s="39" t="n">
        <v>46524</v>
      </c>
      <c r="B28" s="10" t="inlineStr">
        <is>
          <t>Kurban Bayramı 2. gün</t>
        </is>
      </c>
    </row>
    <row r="29">
      <c r="A29" s="39" t="n">
        <v>46525</v>
      </c>
      <c r="B29" s="10" t="inlineStr">
        <is>
          <t>Kurban Bayramı 3. gün</t>
        </is>
      </c>
    </row>
    <row r="30">
      <c r="A30" s="39" t="n">
        <v>46526</v>
      </c>
      <c r="B30" s="10" t="inlineStr">
        <is>
          <t>Kurban Bayramı 4. gün ve 19 Mayıs</t>
        </is>
      </c>
    </row>
    <row r="31">
      <c r="A31" s="39" t="n">
        <v>46583</v>
      </c>
      <c r="B31" s="10" t="inlineStr">
        <is>
          <t>Demokrasi ve Millî Birlik Günü</t>
        </is>
      </c>
    </row>
    <row r="32">
      <c r="A32" s="39" t="n">
        <v>46629</v>
      </c>
      <c r="B32" s="10" t="inlineStr">
        <is>
          <t>Zafer Bayramı</t>
        </is>
      </c>
    </row>
    <row r="33">
      <c r="A33" s="39" t="n">
        <v>46688</v>
      </c>
      <c r="B33" s="10" t="inlineStr">
        <is>
          <t>Cumhuriyet Bayramı arifesi (yarım gün)</t>
        </is>
      </c>
    </row>
    <row r="34">
      <c r="A34" s="39" t="n">
        <v>46689</v>
      </c>
      <c r="B34" s="10" t="inlineStr">
        <is>
          <t>Cumhuriyet Bayramı</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Burgaz Bilişim</dc:creator>
  <dc:title>Personel Puantaj Excel Şablonu</dc:title>
  <dc:description>Personel Puantaj Excel Şablonu. https://burgazbilisim.com.tr</dc:description>
  <dc:subject>personel puantaj</dc:subject>
  <dcterms:created xsi:type="dcterms:W3CDTF">2026-09-26T21:53:09Z</dcterms:created>
  <dcterms:modified xsi:type="dcterms:W3CDTF">2026-09-26T21:53:09Z</dcterms:modified>
  <cp:lastModifiedBy>Burgaz Bilişim</cp:lastModifiedBy>
  <cp:keywords>personel puantaj, excel şablonu, ücretsiz</cp:keywords>
</cp:coreProperties>
</file>